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3140" windowHeight="8700" activeTab="4"/>
  </bookViews>
  <sheets>
    <sheet name="Race meet" sheetId="1" r:id="rId1"/>
    <sheet name="Classic" sheetId="2" r:id="rId2"/>
    <sheet name="Stock" sheetId="3" r:id="rId3"/>
    <sheet name="Modified Stock" sheetId="4" r:id="rId4"/>
    <sheet name="Progressive points" sheetId="5" r:id="rId5"/>
  </sheets>
  <definedNames/>
  <calcPr fullCalcOnLoad="1"/>
</workbook>
</file>

<file path=xl/sharedStrings.xml><?xml version="1.0" encoding="utf-8"?>
<sst xmlns="http://schemas.openxmlformats.org/spreadsheetml/2006/main" count="482" uniqueCount="195">
  <si>
    <t>lane 1</t>
  </si>
  <si>
    <t>lane 2</t>
  </si>
  <si>
    <t>lane 3</t>
  </si>
  <si>
    <t>lane 4</t>
  </si>
  <si>
    <t>Drivers</t>
  </si>
  <si>
    <t>Red</t>
  </si>
  <si>
    <t>Heat 1</t>
  </si>
  <si>
    <t>Heat 2</t>
  </si>
  <si>
    <t>Heat 3</t>
  </si>
  <si>
    <t>Heat 4</t>
  </si>
  <si>
    <t>Driver</t>
  </si>
  <si>
    <t>Laps</t>
  </si>
  <si>
    <t>Heat</t>
  </si>
  <si>
    <t>Total Laps</t>
  </si>
  <si>
    <t>Placing</t>
  </si>
  <si>
    <t>Lanes</t>
  </si>
  <si>
    <t>Lane</t>
  </si>
  <si>
    <t>Time</t>
  </si>
  <si>
    <t>Qualifying</t>
  </si>
  <si>
    <t>Run 1</t>
  </si>
  <si>
    <t>Run 2</t>
  </si>
  <si>
    <t>Run 3</t>
  </si>
  <si>
    <t>Run 4</t>
  </si>
  <si>
    <t>Run 5</t>
  </si>
  <si>
    <t>Run 6</t>
  </si>
  <si>
    <t>Run 7</t>
  </si>
  <si>
    <t>Run 8</t>
  </si>
  <si>
    <t>Run 9</t>
  </si>
  <si>
    <t>Run 10</t>
  </si>
  <si>
    <t>Run 11</t>
  </si>
  <si>
    <t>Run 12</t>
  </si>
  <si>
    <t>Run 13</t>
  </si>
  <si>
    <t>Run 14</t>
  </si>
  <si>
    <t>Run 15</t>
  </si>
  <si>
    <t>Run 16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</si>
  <si>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</si>
  <si>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</si>
  <si>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</si>
  <si>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</si>
  <si>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</si>
  <si>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</si>
  <si>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</si>
  <si>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</si>
  <si>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Quarter Finals</t>
  </si>
  <si>
    <t>QF1</t>
  </si>
  <si>
    <t>QF2</t>
  </si>
  <si>
    <t>QF3</t>
  </si>
  <si>
    <t>QF4</t>
  </si>
  <si>
    <t>Semi Finals</t>
  </si>
  <si>
    <t>SF1</t>
  </si>
  <si>
    <t>SF2</t>
  </si>
  <si>
    <t>Final</t>
  </si>
  <si>
    <t>v</t>
  </si>
  <si>
    <t>Won by</t>
  </si>
  <si>
    <t>No heats</t>
  </si>
  <si>
    <t>Bracket 1</t>
  </si>
  <si>
    <t>Bracket 2</t>
  </si>
  <si>
    <t>Bracket 3</t>
  </si>
  <si>
    <t>Bracket 4</t>
  </si>
  <si>
    <t>Total</t>
  </si>
  <si>
    <t xml:space="preserve">    </t>
  </si>
  <si>
    <t>Lane 1</t>
  </si>
  <si>
    <t>Lane 2</t>
  </si>
  <si>
    <t>Lane 3</t>
  </si>
  <si>
    <t>Lane 4</t>
  </si>
  <si>
    <t>Qualifying Runs</t>
  </si>
  <si>
    <t>Match Race</t>
  </si>
  <si>
    <t>Actions</t>
  </si>
  <si>
    <t>3. Create worksheets</t>
  </si>
  <si>
    <t>2. Enter details</t>
  </si>
  <si>
    <t>(note 1)</t>
  </si>
  <si>
    <t>(note 2)</t>
  </si>
  <si>
    <t>1.Save_as</t>
  </si>
  <si>
    <t>4.Save often</t>
  </si>
  <si>
    <t>Track name</t>
  </si>
  <si>
    <t>Lane Colour</t>
  </si>
  <si>
    <t>Date</t>
  </si>
  <si>
    <t>Name</t>
  </si>
  <si>
    <t>Format</t>
  </si>
  <si>
    <t>Race Details</t>
  </si>
  <si>
    <t>Note 1</t>
  </si>
  <si>
    <t>Use File-Save_as to save as a different name before changing.</t>
  </si>
  <si>
    <t>Note 2</t>
  </si>
  <si>
    <t>Where necessary, copy sheets to have enough of each type.</t>
  </si>
  <si>
    <t>Remove unneeded sheets but keep Race Meet, Points and Summary</t>
  </si>
  <si>
    <t>Rename sheet to race name</t>
  </si>
  <si>
    <t>4.Add extra drivers</t>
  </si>
  <si>
    <t>5.Run each heat</t>
  </si>
  <si>
    <t>(note 3)</t>
  </si>
  <si>
    <t>6.Save often</t>
  </si>
  <si>
    <t>Assigning drivers to heats</t>
  </si>
  <si>
    <t xml:space="preserve">    offset starting position by one heat each, </t>
  </si>
  <si>
    <t xml:space="preserve">    clean-up by taking drivers from the bottom of the list to fill up gaps at the top.</t>
  </si>
  <si>
    <t xml:space="preserve">a. Copy drivers names to each lane, allocate to lanes in the following order, 1, 4, 2 and 3. </t>
  </si>
  <si>
    <t xml:space="preserve">b. Move heats around so driver do not have all their races in one block, </t>
  </si>
  <si>
    <t xml:space="preserve">    try the following swaps depending on number of drivers/heats.</t>
  </si>
  <si>
    <t>         2 with 5. 3 with 9, 4 with 13 or 8, 6 with 12, 8 with 16,10 with 15.</t>
  </si>
  <si>
    <t xml:space="preserve">c. To mix driver combinations swap some drivers. </t>
  </si>
  <si>
    <t xml:space="preserve">    within the same lane swap two drivers checking that those drivers are not already in that heat. </t>
  </si>
  <si>
    <t xml:space="preserve">    Only a few swaps are needed, total swaps should be about half the total number of drivers.</t>
  </si>
  <si>
    <t xml:space="preserve">    Try and swap with drivers about half the list apart.</t>
  </si>
  <si>
    <t>2. Enter drivers</t>
  </si>
  <si>
    <t>2. Enter drivers &amp; lane</t>
  </si>
  <si>
    <t>5. Run qualifying</t>
  </si>
  <si>
    <t>6. Run match race</t>
  </si>
  <si>
    <t>(note 4)</t>
  </si>
  <si>
    <t>7. Save often</t>
  </si>
  <si>
    <t xml:space="preserve">Extra drivers can be added at anytime during qualifying but not when match races </t>
  </si>
  <si>
    <t>have started.</t>
  </si>
  <si>
    <t>Note 3</t>
  </si>
  <si>
    <t>Note 4</t>
  </si>
  <si>
    <t>Run match race entering number of completed laps for each driver.</t>
  </si>
  <si>
    <t>If completed laps are equal give the leading driver an extra half (.5) of a lap.</t>
  </si>
  <si>
    <t>Faster qualifiers who have no first round opponent should be offered their run as a</t>
  </si>
  <si>
    <t>practice. If they don't wish to run, give them a half (.5) of a lap.</t>
  </si>
  <si>
    <t>Adding an extra driver after initial assignment</t>
  </si>
  <si>
    <t>a. There must have at least 3 heats not raced</t>
  </si>
  <si>
    <t>b. Add the new driver to lane 1 in new heat</t>
  </si>
  <si>
    <t xml:space="preserve">c. Add to this new heat, driver from lane 3 in 3rd last heat to lane 3 of this heat. </t>
  </si>
  <si>
    <t xml:space="preserve">   The driver from lane 2 in 2nd last heat to lane 2 of this heat.</t>
  </si>
  <si>
    <t xml:space="preserve">   And the driver from lane 4 in the last heat to lane 4 of this heat making sure drivers do not clash.</t>
  </si>
  <si>
    <t xml:space="preserve">   If there is a clash select other driver from different heat in same lane. </t>
  </si>
  <si>
    <t>d. Replace where the drivers were moved from with new driver.</t>
  </si>
  <si>
    <t>Run each heat entering number of completed laps in each lane.</t>
  </si>
  <si>
    <t>Totals will be automatically tallied for each driver.</t>
  </si>
  <si>
    <t>d. Now reset the lane colours again (just so it looks good)</t>
  </si>
  <si>
    <t>Assign drivers to qualifying runs, place as many drivers in each run as possible.</t>
  </si>
  <si>
    <t>Run qualifying runs giving a short (1 minute) warm-up followed by a 1 minute qualifying.</t>
  </si>
  <si>
    <t>6. Run Heats</t>
  </si>
  <si>
    <t>7. Run Final</t>
  </si>
  <si>
    <t>(note 5)</t>
  </si>
  <si>
    <t>8. Save often</t>
  </si>
  <si>
    <t>Run heats, each consisting of 4 races. Enter number of completed laps for each driver.</t>
  </si>
  <si>
    <t>Note 5</t>
  </si>
  <si>
    <t>Run final, add next best finishers to fill final. Enter number of completed laps.</t>
  </si>
  <si>
    <t>No Heats</t>
  </si>
  <si>
    <t>Any lane colour can be used but only Red, Blue, Yellow, Green and Grey</t>
  </si>
  <si>
    <t>Round Robin: Every starter races 4 heats. Results determined by total laps</t>
  </si>
  <si>
    <t>Match Race: Qualifying results used to place into a seeded draw</t>
  </si>
  <si>
    <t>Heats &amp; Final: Qualifying, heats are brackets of 4 races, winners in final</t>
  </si>
  <si>
    <t>Eliminate &amp; Final: Qualifying puts starters into Elimination races and final</t>
  </si>
  <si>
    <t xml:space="preserve">                           Variable number of elimination races can be run</t>
  </si>
  <si>
    <t>Race formats supported are:</t>
  </si>
  <si>
    <t>is supported for colouring of the worksheets.</t>
  </si>
  <si>
    <t xml:space="preserve">                    One on one racing with loser eliminated.</t>
  </si>
  <si>
    <t>Round Robin</t>
  </si>
  <si>
    <t xml:space="preserve">Extra drivers can be added at anytime during qualifying but not when heats </t>
  </si>
  <si>
    <t>Qual Posn</t>
  </si>
  <si>
    <t>White</t>
  </si>
  <si>
    <t>Blue</t>
  </si>
  <si>
    <t>Heats &amp; Final</t>
  </si>
  <si>
    <t>Classic</t>
  </si>
  <si>
    <t>Stock</t>
  </si>
  <si>
    <t>Modified Stock</t>
  </si>
  <si>
    <t>Drew and Clair's</t>
  </si>
  <si>
    <t>Progressive points - 2006</t>
  </si>
  <si>
    <t>Feb</t>
  </si>
  <si>
    <t>Mar</t>
  </si>
  <si>
    <t>May</t>
  </si>
  <si>
    <t>June</t>
  </si>
  <si>
    <t>July</t>
  </si>
  <si>
    <t>Aug</t>
  </si>
  <si>
    <t>Sep</t>
  </si>
  <si>
    <t>Dave G</t>
  </si>
  <si>
    <t>Karl</t>
  </si>
  <si>
    <t>Drew</t>
  </si>
  <si>
    <t>Richard</t>
  </si>
  <si>
    <t>Tracey</t>
  </si>
  <si>
    <t>Jason</t>
  </si>
  <si>
    <t>Cam</t>
  </si>
  <si>
    <t>Chris</t>
  </si>
  <si>
    <t>Geoff</t>
  </si>
  <si>
    <t>Kev</t>
  </si>
  <si>
    <t>Nod</t>
  </si>
  <si>
    <t>Dave H</t>
  </si>
  <si>
    <t xml:space="preserve"> </t>
  </si>
  <si>
    <t>Garth</t>
  </si>
  <si>
    <t>Chad</t>
  </si>
  <si>
    <t>David</t>
  </si>
  <si>
    <t>Kate</t>
  </si>
  <si>
    <t>Matelen</t>
  </si>
  <si>
    <t>Phil</t>
  </si>
  <si>
    <t>Sarah</t>
  </si>
  <si>
    <t>Sept</t>
  </si>
  <si>
    <t>Katie</t>
  </si>
  <si>
    <t>Connor</t>
  </si>
  <si>
    <t>Mitch</t>
  </si>
  <si>
    <t>Dave</t>
  </si>
  <si>
    <t>Green</t>
  </si>
  <si>
    <t>Points</t>
  </si>
  <si>
    <t>qual</t>
  </si>
  <si>
    <t>heats</t>
  </si>
  <si>
    <t>final</t>
  </si>
  <si>
    <t>total</t>
  </si>
  <si>
    <t>Dec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</si>
</sst>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9]dddd\,\ d\ mmmm\ yyyy"/>
    <numFmt numFmtId="173" formatCode="[$-C09]dd\-mmmm\-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10"/>
      <name val="Sans-serif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6" xfId="0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2" borderId="15" xfId="0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13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0" borderId="0" xfId="0" applyFill="1" applyBorder="1" applyAlignment="1" applyProtection="1">
      <alignment/>
      <protection locked="0"/>
    </xf>
    <xf numFmtId="0" fontId="0" fillId="3" borderId="9" xfId="0" applyFill="1" applyBorder="1" applyAlignment="1">
      <alignment wrapText="1"/>
    </xf>
    <xf numFmtId="0" fontId="0" fillId="3" borderId="14" xfId="0" applyFill="1" applyBorder="1" applyAlignment="1">
      <alignment vertical="justify" wrapText="1"/>
    </xf>
    <xf numFmtId="0" fontId="0" fillId="3" borderId="6" xfId="0" applyFill="1" applyBorder="1" applyAlignment="1">
      <alignment vertical="justify" wrapText="1"/>
    </xf>
    <xf numFmtId="0" fontId="0" fillId="3" borderId="8" xfId="0" applyFill="1" applyBorder="1" applyAlignment="1">
      <alignment vertical="justify" wrapText="1"/>
    </xf>
    <xf numFmtId="0" fontId="0" fillId="0" borderId="3" xfId="0" applyFill="1" applyBorder="1" applyAlignment="1" applyProtection="1">
      <alignment/>
      <protection locked="0"/>
    </xf>
    <xf numFmtId="0" fontId="0" fillId="3" borderId="0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0" borderId="11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3" borderId="8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2" fillId="2" borderId="12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4" xfId="0" applyFill="1" applyBorder="1" applyAlignment="1" applyProtection="1">
      <alignment/>
      <protection locked="0"/>
    </xf>
    <xf numFmtId="0" fontId="0" fillId="0" borderId="0" xfId="0" applyFill="1" applyAlignment="1">
      <alignment vertical="top" wrapText="1"/>
    </xf>
    <xf numFmtId="0" fontId="0" fillId="2" borderId="8" xfId="0" applyFill="1" applyBorder="1" applyAlignment="1">
      <alignment wrapText="1"/>
    </xf>
    <xf numFmtId="0" fontId="0" fillId="4" borderId="2" xfId="0" applyFill="1" applyBorder="1" applyAlignment="1">
      <alignment/>
    </xf>
    <xf numFmtId="0" fontId="0" fillId="0" borderId="13" xfId="0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2" borderId="12" xfId="0" applyNumberFormat="1" applyFill="1" applyBorder="1" applyAlignment="1">
      <alignment/>
    </xf>
    <xf numFmtId="0" fontId="2" fillId="2" borderId="14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 applyProtection="1">
      <alignment/>
      <protection locked="0"/>
    </xf>
    <xf numFmtId="0" fontId="0" fillId="5" borderId="5" xfId="0" applyFill="1" applyBorder="1" applyAlignment="1" applyProtection="1">
      <alignment/>
      <protection locked="0"/>
    </xf>
    <xf numFmtId="0" fontId="0" fillId="4" borderId="8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2" xfId="0" applyFill="1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 locked="0"/>
    </xf>
    <xf numFmtId="0" fontId="0" fillId="6" borderId="3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4" xfId="0" applyFill="1" applyBorder="1" applyAlignment="1" applyProtection="1">
      <alignment/>
      <protection locked="0"/>
    </xf>
    <xf numFmtId="0" fontId="0" fillId="6" borderId="5" xfId="0" applyFill="1" applyBorder="1" applyAlignment="1" applyProtection="1">
      <alignment/>
      <protection locked="0"/>
    </xf>
    <xf numFmtId="0" fontId="0" fillId="6" borderId="0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0" xfId="0" applyFill="1" applyAlignment="1">
      <alignment/>
    </xf>
    <xf numFmtId="0" fontId="0" fillId="2" borderId="6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Fill="1" applyBorder="1" applyAlignment="1" applyProtection="1">
      <alignment/>
      <protection locked="0"/>
    </xf>
    <xf numFmtId="0" fontId="0" fillId="2" borderId="0" xfId="0" applyFill="1" applyAlignment="1" applyProtection="1">
      <alignment vertical="top" wrapText="1"/>
      <protection/>
    </xf>
    <xf numFmtId="0" fontId="0" fillId="2" borderId="0" xfId="0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7" borderId="3" xfId="0" applyFill="1" applyBorder="1" applyAlignment="1" applyProtection="1">
      <alignment/>
      <protection locked="0"/>
    </xf>
    <xf numFmtId="0" fontId="0" fillId="0" borderId="16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" xfId="0" applyFill="1" applyBorder="1" applyAlignment="1">
      <alignment/>
    </xf>
    <xf numFmtId="0" fontId="0" fillId="0" borderId="21" xfId="0" applyBorder="1" applyAlignment="1">
      <alignment horizontal="left"/>
    </xf>
    <xf numFmtId="0" fontId="0" fillId="0" borderId="2" xfId="0" applyFill="1" applyBorder="1" applyAlignment="1">
      <alignment horizontal="right"/>
    </xf>
    <xf numFmtId="0" fontId="0" fillId="0" borderId="19" xfId="0" applyBorder="1" applyAlignment="1">
      <alignment horizontal="left" wrapText="1"/>
    </xf>
    <xf numFmtId="0" fontId="0" fillId="6" borderId="3" xfId="0" applyFill="1" applyBorder="1" applyAlignment="1" applyProtection="1">
      <alignment/>
      <protection locked="0"/>
    </xf>
    <xf numFmtId="0" fontId="0" fillId="7" borderId="1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6" xfId="0" applyFill="1" applyBorder="1" applyAlignment="1" applyProtection="1">
      <alignment/>
      <protection locked="0"/>
    </xf>
    <xf numFmtId="0" fontId="0" fillId="7" borderId="4" xfId="0" applyFill="1" applyBorder="1" applyAlignment="1" applyProtection="1">
      <alignment/>
      <protection locked="0"/>
    </xf>
    <xf numFmtId="0" fontId="0" fillId="5" borderId="1" xfId="0" applyFill="1" applyBorder="1" applyAlignment="1">
      <alignment/>
    </xf>
    <xf numFmtId="0" fontId="0" fillId="7" borderId="0" xfId="0" applyFill="1" applyBorder="1" applyAlignment="1">
      <alignment/>
    </xf>
    <xf numFmtId="0" fontId="0" fillId="4" borderId="0" xfId="0" applyFill="1" applyAlignment="1">
      <alignment/>
    </xf>
    <xf numFmtId="0" fontId="0" fillId="7" borderId="2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11" xfId="0" applyFill="1" applyBorder="1" applyAlignment="1" applyProtection="1">
      <alignment/>
      <protection locked="0"/>
    </xf>
    <xf numFmtId="0" fontId="0" fillId="7" borderId="13" xfId="0" applyFill="1" applyBorder="1" applyAlignment="1">
      <alignment horizontal="center"/>
    </xf>
    <xf numFmtId="0" fontId="0" fillId="7" borderId="10" xfId="0" applyFill="1" applyBorder="1" applyAlignment="1" applyProtection="1">
      <alignment/>
      <protection locked="0"/>
    </xf>
    <xf numFmtId="0" fontId="0" fillId="6" borderId="2" xfId="0" applyFill="1" applyBorder="1" applyAlignment="1">
      <alignment/>
    </xf>
    <xf numFmtId="0" fontId="0" fillId="5" borderId="7" xfId="0" applyFill="1" applyBorder="1" applyAlignment="1">
      <alignment/>
    </xf>
    <xf numFmtId="0" fontId="0" fillId="4" borderId="5" xfId="0" applyFill="1" applyBorder="1" applyAlignment="1" applyProtection="1">
      <alignment/>
      <protection locked="0"/>
    </xf>
    <xf numFmtId="0" fontId="0" fillId="7" borderId="12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8" xfId="0" applyFill="1" applyBorder="1" applyAlignment="1">
      <alignment/>
    </xf>
    <xf numFmtId="0" fontId="0" fillId="6" borderId="8" xfId="0" applyFill="1" applyBorder="1" applyAlignment="1">
      <alignment/>
    </xf>
    <xf numFmtId="0" fontId="0" fillId="5" borderId="14" xfId="0" applyFill="1" applyBorder="1" applyAlignment="1">
      <alignment/>
    </xf>
    <xf numFmtId="0" fontId="0" fillId="4" borderId="13" xfId="0" applyFill="1" applyBorder="1" applyAlignment="1">
      <alignment/>
    </xf>
    <xf numFmtId="0" fontId="0" fillId="0" borderId="4" xfId="0" applyFill="1" applyBorder="1" applyAlignment="1">
      <alignment horizontal="right"/>
    </xf>
    <xf numFmtId="173" fontId="0" fillId="0" borderId="1" xfId="0" applyNumberFormat="1" applyFill="1" applyBorder="1" applyAlignment="1" applyProtection="1">
      <alignment horizontal="left"/>
      <protection locked="0"/>
    </xf>
    <xf numFmtId="173" fontId="0" fillId="0" borderId="2" xfId="0" applyNumberForma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7" borderId="1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3366FF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38"/>
  <sheetViews>
    <sheetView workbookViewId="0" topLeftCell="A10">
      <selection activeCell="C12" sqref="C12"/>
    </sheetView>
  </sheetViews>
  <sheetFormatPr defaultColWidth="9.140625" defaultRowHeight="12.75"/>
  <cols>
    <col min="1" max="6" width="12.7109375" style="0" customWidth="1"/>
  </cols>
  <sheetData>
    <row r="1" spans="1:7" ht="12.75">
      <c r="A1" s="1" t="s">
        <v>67</v>
      </c>
      <c r="B1" s="1"/>
      <c r="C1" s="1"/>
      <c r="D1" s="1"/>
      <c r="E1" s="1"/>
      <c r="F1" s="1"/>
      <c r="G1" s="1"/>
    </row>
    <row r="2" spans="1:7" s="34" customFormat="1" ht="25.5">
      <c r="A2" s="35"/>
      <c r="B2" s="40" t="s">
        <v>72</v>
      </c>
      <c r="C2" s="41" t="s">
        <v>69</v>
      </c>
      <c r="D2" s="42" t="s">
        <v>68</v>
      </c>
      <c r="E2" s="41" t="s">
        <v>73</v>
      </c>
      <c r="F2" s="35"/>
      <c r="G2" s="35"/>
    </row>
    <row r="3" spans="1:7" s="34" customFormat="1" ht="12.75">
      <c r="A3" s="35"/>
      <c r="B3" s="36" t="s">
        <v>70</v>
      </c>
      <c r="C3" s="37" t="s">
        <v>71</v>
      </c>
      <c r="D3" s="39" t="s">
        <v>88</v>
      </c>
      <c r="E3" s="37"/>
      <c r="F3" s="35"/>
      <c r="G3" s="35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 t="s">
        <v>76</v>
      </c>
      <c r="B5" s="165">
        <v>39060</v>
      </c>
      <c r="C5" s="166"/>
      <c r="D5" s="1"/>
      <c r="E5" s="1"/>
      <c r="F5" s="1"/>
      <c r="G5" s="1"/>
    </row>
    <row r="6" spans="1:9" ht="12.75">
      <c r="A6" s="1"/>
      <c r="B6" s="1"/>
      <c r="C6" s="1"/>
      <c r="D6" s="1"/>
      <c r="E6" s="1"/>
      <c r="F6" s="1"/>
      <c r="G6" s="1"/>
      <c r="I6" s="25"/>
    </row>
    <row r="7" spans="1:7" ht="12.75">
      <c r="A7" s="1" t="s">
        <v>74</v>
      </c>
      <c r="B7" s="167" t="s">
        <v>154</v>
      </c>
      <c r="C7" s="168"/>
      <c r="D7" s="168"/>
      <c r="E7" s="169"/>
      <c r="F7" s="10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 t="s">
        <v>75</v>
      </c>
      <c r="B9" s="1" t="s">
        <v>61</v>
      </c>
      <c r="C9" s="116" t="s">
        <v>149</v>
      </c>
      <c r="D9" s="1"/>
      <c r="E9" s="1"/>
      <c r="F9" s="1"/>
      <c r="G9" s="1"/>
    </row>
    <row r="10" spans="1:7" ht="12.75">
      <c r="A10" s="1"/>
      <c r="B10" s="1" t="s">
        <v>62</v>
      </c>
      <c r="C10" s="139" t="s">
        <v>188</v>
      </c>
      <c r="D10" s="1"/>
      <c r="E10" s="1"/>
      <c r="F10" s="1"/>
      <c r="G10" s="1"/>
    </row>
    <row r="11" spans="1:9" ht="12.75">
      <c r="A11" s="1"/>
      <c r="B11" s="1" t="s">
        <v>63</v>
      </c>
      <c r="C11" s="43" t="s">
        <v>148</v>
      </c>
      <c r="D11" s="1"/>
      <c r="E11" s="1"/>
      <c r="F11" s="1"/>
      <c r="G11" s="1"/>
      <c r="I11" s="25"/>
    </row>
    <row r="12" spans="1:9" ht="12.75">
      <c r="A12" s="1"/>
      <c r="B12" s="1" t="s">
        <v>64</v>
      </c>
      <c r="C12" s="90" t="s">
        <v>5</v>
      </c>
      <c r="D12" s="1"/>
      <c r="E12" s="1"/>
      <c r="F12" s="1"/>
      <c r="G12" s="1"/>
      <c r="I12" s="25"/>
    </row>
    <row r="13" spans="1:9" ht="12.75">
      <c r="A13" s="1"/>
      <c r="B13" s="1"/>
      <c r="C13" s="1"/>
      <c r="D13" s="1"/>
      <c r="E13" s="1"/>
      <c r="F13" s="1"/>
      <c r="G13" s="1"/>
      <c r="I13" s="25"/>
    </row>
    <row r="14" spans="1:7" ht="12.75">
      <c r="A14" s="1" t="s">
        <v>79</v>
      </c>
      <c r="B14" s="1"/>
      <c r="C14" s="1" t="s">
        <v>77</v>
      </c>
      <c r="D14" s="1" t="s">
        <v>78</v>
      </c>
      <c r="E14" s="1"/>
      <c r="F14" s="1"/>
      <c r="G14" s="1"/>
    </row>
    <row r="15" spans="1:7" ht="12.75">
      <c r="A15" s="1"/>
      <c r="B15" s="1" t="s">
        <v>35</v>
      </c>
      <c r="C15" s="27" t="s">
        <v>151</v>
      </c>
      <c r="D15" s="27" t="s">
        <v>145</v>
      </c>
      <c r="E15" s="1"/>
      <c r="F15" s="1"/>
      <c r="G15" s="1"/>
    </row>
    <row r="16" spans="1:7" ht="12.75">
      <c r="A16" s="1"/>
      <c r="B16" s="1" t="s">
        <v>36</v>
      </c>
      <c r="C16" s="43" t="s">
        <v>152</v>
      </c>
      <c r="D16" s="43" t="s">
        <v>66</v>
      </c>
      <c r="E16" s="1"/>
      <c r="F16" s="1"/>
      <c r="G16" s="1"/>
    </row>
    <row r="17" spans="1:7" ht="12.75">
      <c r="A17" s="1"/>
      <c r="B17" s="1" t="s">
        <v>37</v>
      </c>
      <c r="C17" s="28" t="s">
        <v>153</v>
      </c>
      <c r="D17" s="28" t="s">
        <v>150</v>
      </c>
      <c r="E17" s="1"/>
      <c r="F17" s="1"/>
      <c r="G17" s="1"/>
    </row>
    <row r="18" spans="1:7" ht="12.75">
      <c r="A18" s="1"/>
      <c r="B18" s="1" t="s">
        <v>38</v>
      </c>
      <c r="C18" s="43"/>
      <c r="D18" s="43"/>
      <c r="E18" s="1"/>
      <c r="F18" s="1"/>
      <c r="G18" s="1"/>
    </row>
    <row r="19" spans="1:7" ht="12.75">
      <c r="A19" s="1"/>
      <c r="B19" s="1" t="s">
        <v>39</v>
      </c>
      <c r="C19" s="28"/>
      <c r="D19" s="28"/>
      <c r="E19" s="1"/>
      <c r="F19" s="1"/>
      <c r="G19" s="1"/>
    </row>
    <row r="20" spans="1:7" ht="12.75">
      <c r="A20" s="1"/>
      <c r="B20" s="1" t="s">
        <v>40</v>
      </c>
      <c r="C20" s="43"/>
      <c r="D20" s="43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 t="s">
        <v>80</v>
      </c>
      <c r="B23" s="2" t="s">
        <v>81</v>
      </c>
      <c r="C23" s="9"/>
      <c r="D23" s="9"/>
      <c r="E23" s="9"/>
      <c r="F23" s="3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 t="s">
        <v>82</v>
      </c>
      <c r="B25" s="23" t="s">
        <v>136</v>
      </c>
      <c r="C25" s="11"/>
      <c r="D25" s="11"/>
      <c r="E25" s="11"/>
      <c r="F25" s="31"/>
      <c r="G25" s="1"/>
    </row>
    <row r="26" spans="1:7" ht="12.75">
      <c r="A26" s="1"/>
      <c r="B26" s="20" t="s">
        <v>143</v>
      </c>
      <c r="C26" s="10"/>
      <c r="D26" s="10"/>
      <c r="E26" s="10"/>
      <c r="F26" s="18"/>
      <c r="G26" s="1"/>
    </row>
    <row r="27" spans="1:7" ht="12.75">
      <c r="A27" s="1"/>
      <c r="B27" s="20" t="s">
        <v>142</v>
      </c>
      <c r="C27" s="10"/>
      <c r="D27" s="10"/>
      <c r="E27" s="10"/>
      <c r="F27" s="18"/>
      <c r="G27" s="1"/>
    </row>
    <row r="28" spans="1:7" ht="12.75">
      <c r="A28" s="1"/>
      <c r="B28" s="20" t="s">
        <v>137</v>
      </c>
      <c r="C28" s="10"/>
      <c r="D28" s="10"/>
      <c r="E28" s="10"/>
      <c r="F28" s="18"/>
      <c r="G28" s="1"/>
    </row>
    <row r="29" spans="1:7" ht="12.75">
      <c r="A29" s="1"/>
      <c r="B29" s="20" t="s">
        <v>138</v>
      </c>
      <c r="C29" s="10"/>
      <c r="D29" s="10"/>
      <c r="E29" s="10"/>
      <c r="F29" s="18"/>
      <c r="G29" s="1"/>
    </row>
    <row r="30" spans="1:7" ht="12.75">
      <c r="A30" s="1"/>
      <c r="B30" s="20" t="s">
        <v>144</v>
      </c>
      <c r="C30" s="10"/>
      <c r="D30" s="10"/>
      <c r="E30" s="10"/>
      <c r="F30" s="18"/>
      <c r="G30" s="1"/>
    </row>
    <row r="31" spans="1:7" ht="12.75">
      <c r="A31" s="1"/>
      <c r="B31" s="20" t="s">
        <v>139</v>
      </c>
      <c r="C31" s="10"/>
      <c r="D31" s="10"/>
      <c r="E31" s="10"/>
      <c r="F31" s="18"/>
      <c r="G31" s="1"/>
    </row>
    <row r="32" spans="1:7" ht="12.75">
      <c r="A32" s="1"/>
      <c r="B32" s="20" t="s">
        <v>140</v>
      </c>
      <c r="C32" s="10"/>
      <c r="D32" s="10"/>
      <c r="E32" s="10"/>
      <c r="F32" s="18"/>
      <c r="G32" s="1"/>
    </row>
    <row r="33" spans="1:7" ht="12.75">
      <c r="A33" s="1"/>
      <c r="B33" s="21" t="s">
        <v>141</v>
      </c>
      <c r="C33" s="14"/>
      <c r="D33" s="14"/>
      <c r="E33" s="14"/>
      <c r="F33" s="17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 t="s">
        <v>109</v>
      </c>
      <c r="B35" s="23" t="s">
        <v>83</v>
      </c>
      <c r="C35" s="11"/>
      <c r="D35" s="11"/>
      <c r="E35" s="11"/>
      <c r="F35" s="31"/>
      <c r="G35" s="1"/>
    </row>
    <row r="36" spans="1:7" ht="12.75">
      <c r="A36" s="1"/>
      <c r="B36" s="20" t="s">
        <v>84</v>
      </c>
      <c r="C36" s="10"/>
      <c r="D36" s="10"/>
      <c r="E36" s="10"/>
      <c r="F36" s="18"/>
      <c r="G36" s="1"/>
    </row>
    <row r="37" spans="1:7" ht="12.75">
      <c r="A37" s="1"/>
      <c r="B37" s="21" t="s">
        <v>85</v>
      </c>
      <c r="C37" s="14"/>
      <c r="D37" s="14"/>
      <c r="E37" s="14"/>
      <c r="F37" s="17"/>
      <c r="G37" s="1"/>
    </row>
    <row r="38" spans="1:7" ht="12.75">
      <c r="A38" s="1"/>
      <c r="B38" s="1"/>
      <c r="C38" s="1"/>
      <c r="D38" s="1"/>
      <c r="E38" s="1"/>
      <c r="F38" s="1"/>
      <c r="G38" s="1"/>
    </row>
  </sheetData>
  <sheetProtection sheet="1" objects="1" scenarios="1" selectLockedCells="1" selectUnlockedCells="1"/>
  <mergeCells count="2">
    <mergeCell ref="B5:C5"/>
    <mergeCell ref="B7:E7"/>
  </mergeCells>
  <dataValidations count="3">
    <dataValidation type="list" allowBlank="1" showInputMessage="1" showErrorMessage="1" sqref="D15:D20">
      <formula1>"Round Robin,Match Race,Heats &amp; Final,Eliminate &amp; Final"</formula1>
    </dataValidation>
    <dataValidation type="date" operator="greaterThan" allowBlank="1" showInputMessage="1" showErrorMessage="1" sqref="B5">
      <formula1>38838</formula1>
    </dataValidation>
    <dataValidation type="list" allowBlank="1" showInputMessage="1" showErrorMessage="1" sqref="C9:C12">
      <formula1>"Blue, Green, Grey, Orange, Pink, Purple, Red, White, Yellow"</formula1>
    </dataValidation>
  </dataValidations>
  <printOptions/>
  <pageMargins left="0.75" right="0.75" top="1" bottom="1" header="0.5" footer="0.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75"/>
  <sheetViews>
    <sheetView workbookViewId="0" topLeftCell="A1">
      <selection activeCell="J26" sqref="J26"/>
    </sheetView>
  </sheetViews>
  <sheetFormatPr defaultColWidth="9.140625" defaultRowHeight="12.75"/>
  <cols>
    <col min="1" max="1" width="9.140625" style="1" customWidth="1"/>
    <col min="2" max="3" width="9.140625" style="10" customWidth="1"/>
    <col min="4" max="11" width="9.140625" style="1" customWidth="1"/>
    <col min="12" max="12" width="9.140625" style="56" customWidth="1"/>
    <col min="13" max="14" width="9.140625" style="108" customWidth="1"/>
  </cols>
  <sheetData>
    <row r="1" spans="1:3" ht="12.75">
      <c r="A1" s="1" t="s">
        <v>67</v>
      </c>
      <c r="B1" s="1"/>
      <c r="C1" s="1"/>
    </row>
    <row r="2" spans="1:14" s="53" customFormat="1" ht="45.75" customHeight="1">
      <c r="A2" s="51"/>
      <c r="B2" s="52"/>
      <c r="C2" s="52" t="s">
        <v>101</v>
      </c>
      <c r="D2" s="50"/>
      <c r="E2" s="52" t="s">
        <v>86</v>
      </c>
      <c r="F2" s="52" t="s">
        <v>87</v>
      </c>
      <c r="G2" s="52" t="s">
        <v>89</v>
      </c>
      <c r="H2" s="51"/>
      <c r="I2" s="51"/>
      <c r="J2" s="51"/>
      <c r="K2" s="51"/>
      <c r="L2" s="106"/>
      <c r="M2" s="109"/>
      <c r="N2" s="109"/>
    </row>
    <row r="3" spans="1:14" s="34" customFormat="1" ht="12.75">
      <c r="A3" s="35"/>
      <c r="B3" s="45"/>
      <c r="C3" s="45"/>
      <c r="D3" s="44" t="s">
        <v>70</v>
      </c>
      <c r="E3" s="45" t="s">
        <v>71</v>
      </c>
      <c r="F3" s="37" t="s">
        <v>88</v>
      </c>
      <c r="G3" s="37"/>
      <c r="H3" s="35"/>
      <c r="I3" s="35"/>
      <c r="J3" s="35"/>
      <c r="K3" s="35"/>
      <c r="L3" s="107"/>
      <c r="M3" s="110"/>
      <c r="N3" s="110"/>
    </row>
    <row r="4" spans="1:14" s="34" customFormat="1" ht="12.75">
      <c r="A4" s="35"/>
      <c r="B4" s="46"/>
      <c r="C4" s="46"/>
      <c r="D4" s="46"/>
      <c r="E4" s="46"/>
      <c r="F4" s="35"/>
      <c r="G4" s="35"/>
      <c r="H4" s="35"/>
      <c r="I4" s="35"/>
      <c r="J4" s="35"/>
      <c r="K4" s="35"/>
      <c r="L4" s="107"/>
      <c r="M4" s="110"/>
      <c r="N4" s="110"/>
    </row>
    <row r="5" spans="2:9" ht="12.75">
      <c r="B5" s="170" t="s">
        <v>0</v>
      </c>
      <c r="C5" s="171"/>
      <c r="D5" s="172" t="s">
        <v>1</v>
      </c>
      <c r="E5" s="173"/>
      <c r="F5" s="174" t="s">
        <v>2</v>
      </c>
      <c r="G5" s="175"/>
      <c r="H5" s="176" t="s">
        <v>3</v>
      </c>
      <c r="I5" s="177"/>
    </row>
    <row r="6" spans="2:9" ht="12.75">
      <c r="B6" s="170" t="str">
        <f>'Race meet'!$C$9</f>
        <v>Blue</v>
      </c>
      <c r="C6" s="171"/>
      <c r="D6" s="172" t="str">
        <f>'Race meet'!$C$10</f>
        <v>Green</v>
      </c>
      <c r="E6" s="178"/>
      <c r="F6" s="179" t="str">
        <f>'Race meet'!$C$11</f>
        <v>White</v>
      </c>
      <c r="G6" s="180"/>
      <c r="H6" s="181" t="str">
        <f>'Race meet'!$C$12</f>
        <v>Red</v>
      </c>
      <c r="I6" s="182"/>
    </row>
    <row r="7" spans="1:12" ht="12.75">
      <c r="A7" s="2" t="s">
        <v>4</v>
      </c>
      <c r="B7" s="140" t="s">
        <v>12</v>
      </c>
      <c r="C7" s="141" t="s">
        <v>11</v>
      </c>
      <c r="D7" s="91" t="s">
        <v>12</v>
      </c>
      <c r="E7" s="91" t="s">
        <v>11</v>
      </c>
      <c r="F7" s="147" t="s">
        <v>12</v>
      </c>
      <c r="G7" s="77" t="s">
        <v>11</v>
      </c>
      <c r="H7" s="59" t="s">
        <v>12</v>
      </c>
      <c r="I7" s="59" t="s">
        <v>11</v>
      </c>
      <c r="J7" s="4" t="s">
        <v>13</v>
      </c>
      <c r="K7" s="4" t="s">
        <v>14</v>
      </c>
      <c r="L7" s="197" t="s">
        <v>189</v>
      </c>
    </row>
    <row r="8" spans="1:12" ht="12.75">
      <c r="A8" s="27" t="s">
        <v>166</v>
      </c>
      <c r="B8" s="142">
        <f aca="true" t="shared" si="0" ref="B8:B23">IF($A8&gt;"",INDEX($A$27:$A$43,MATCH($A8,B$27:B$43,0),1),"")</f>
        <v>7</v>
      </c>
      <c r="C8" s="143">
        <f aca="true" t="shared" si="1" ref="C8:C23">IF($A8&gt;"",INDEX(C$27:C$43,MATCH($A8,B$27:B$43,0),1),0)</f>
        <v>7</v>
      </c>
      <c r="D8" s="103">
        <f aca="true" t="shared" si="2" ref="D8:D23">IF($A8&gt;"",INDEX($A$27:$A$43,MATCH($A8,D$27:D$43,0),1),"")</f>
        <v>6</v>
      </c>
      <c r="E8" s="103">
        <f aca="true" t="shared" si="3" ref="E8:E23">IF($A8&gt;"",INDEX(E$27:E$43,MATCH($A8,D$27:D$43,0),1),0)</f>
        <v>8</v>
      </c>
      <c r="F8" s="83">
        <f aca="true" t="shared" si="4" ref="F8:F23">IF($A8&gt;"",INDEX($A$27:$A$43,MATCH($A8,F$27:F$43,0),1),"")</f>
        <v>8</v>
      </c>
      <c r="G8" s="87">
        <f aca="true" t="shared" si="5" ref="G8:G23">IF($A8&gt;"",INDEX(G$27:G$43,MATCH($A8,F$27:F$43,0),1),0)</f>
        <v>7</v>
      </c>
      <c r="H8" s="60">
        <f aca="true" t="shared" si="6" ref="H8:H23">IF($A8&gt;"",INDEX($A$27:$A$43,MATCH($A8,H$27:H$43,0),1),"")</f>
        <v>2</v>
      </c>
      <c r="I8" s="60">
        <f aca="true" t="shared" si="7" ref="I8:I23">IF($A8&gt;"",INDEX(I$27:I$43,MATCH($A8,H$27:H$43,0),1),0)</f>
        <v>7</v>
      </c>
      <c r="J8" s="5">
        <f>C8+E8+G8+I8</f>
        <v>29</v>
      </c>
      <c r="K8" s="7">
        <f>IF(A8&gt;"",RANK(J8,J$8:J$23),"")</f>
        <v>4</v>
      </c>
      <c r="L8" s="99">
        <v>6</v>
      </c>
    </row>
    <row r="9" spans="1:12" ht="12.75">
      <c r="A9" s="28" t="s">
        <v>172</v>
      </c>
      <c r="B9" s="142">
        <f t="shared" si="0"/>
        <v>10</v>
      </c>
      <c r="C9" s="143">
        <f t="shared" si="1"/>
        <v>7</v>
      </c>
      <c r="D9" s="103">
        <f t="shared" si="2"/>
        <v>3</v>
      </c>
      <c r="E9" s="103">
        <f t="shared" si="3"/>
        <v>7</v>
      </c>
      <c r="F9" s="83">
        <f t="shared" si="4"/>
        <v>7</v>
      </c>
      <c r="G9" s="87">
        <f t="shared" si="5"/>
        <v>7</v>
      </c>
      <c r="H9" s="60">
        <f t="shared" si="6"/>
        <v>4</v>
      </c>
      <c r="I9" s="60">
        <f t="shared" si="7"/>
        <v>6</v>
      </c>
      <c r="J9" s="5">
        <f aca="true" t="shared" si="8" ref="J9:J23">C9+E9+G9+I9</f>
        <v>27</v>
      </c>
      <c r="K9" s="5">
        <f aca="true" t="shared" si="9" ref="K9:K23">IF(A9&gt;"",RANK(J9,J$8:J$23),"")</f>
        <v>9</v>
      </c>
      <c r="L9" s="99">
        <v>2</v>
      </c>
    </row>
    <row r="10" spans="1:13" ht="12.75">
      <c r="A10" s="28" t="s">
        <v>168</v>
      </c>
      <c r="B10" s="142">
        <f t="shared" si="0"/>
        <v>11</v>
      </c>
      <c r="C10" s="143">
        <f t="shared" si="1"/>
        <v>6</v>
      </c>
      <c r="D10" s="103">
        <f t="shared" si="2"/>
        <v>5</v>
      </c>
      <c r="E10" s="103">
        <f t="shared" si="3"/>
        <v>7</v>
      </c>
      <c r="F10" s="83">
        <f t="shared" si="4"/>
        <v>4</v>
      </c>
      <c r="G10" s="87">
        <f t="shared" si="5"/>
        <v>7</v>
      </c>
      <c r="H10" s="60">
        <f t="shared" si="6"/>
        <v>3</v>
      </c>
      <c r="I10" s="60">
        <f t="shared" si="7"/>
        <v>7</v>
      </c>
      <c r="J10" s="5">
        <f t="shared" si="8"/>
        <v>27</v>
      </c>
      <c r="K10" s="5">
        <f t="shared" si="9"/>
        <v>9</v>
      </c>
      <c r="L10" s="99">
        <v>2</v>
      </c>
      <c r="M10" s="111"/>
    </row>
    <row r="11" spans="1:13" ht="12.75">
      <c r="A11" s="28" t="s">
        <v>171</v>
      </c>
      <c r="B11" s="142">
        <f t="shared" si="0"/>
        <v>8</v>
      </c>
      <c r="C11" s="143">
        <f t="shared" si="1"/>
        <v>7</v>
      </c>
      <c r="D11" s="103">
        <f t="shared" si="2"/>
        <v>9</v>
      </c>
      <c r="E11" s="103">
        <f t="shared" si="3"/>
        <v>7</v>
      </c>
      <c r="F11" s="83">
        <f t="shared" si="4"/>
        <v>1</v>
      </c>
      <c r="G11" s="87">
        <f t="shared" si="5"/>
        <v>7</v>
      </c>
      <c r="H11" s="60">
        <f t="shared" si="6"/>
        <v>5</v>
      </c>
      <c r="I11" s="60">
        <f t="shared" si="7"/>
        <v>5</v>
      </c>
      <c r="J11" s="5">
        <f t="shared" si="8"/>
        <v>26</v>
      </c>
      <c r="K11" s="5">
        <f t="shared" si="9"/>
        <v>11</v>
      </c>
      <c r="L11" s="99">
        <v>2</v>
      </c>
      <c r="M11" s="111"/>
    </row>
    <row r="12" spans="1:13" ht="12.75">
      <c r="A12" s="28" t="s">
        <v>165</v>
      </c>
      <c r="B12" s="142">
        <f t="shared" si="0"/>
        <v>2</v>
      </c>
      <c r="C12" s="143">
        <f t="shared" si="1"/>
        <v>8</v>
      </c>
      <c r="D12" s="103">
        <f t="shared" si="2"/>
        <v>8</v>
      </c>
      <c r="E12" s="103">
        <f t="shared" si="3"/>
        <v>8</v>
      </c>
      <c r="F12" s="83">
        <f t="shared" si="4"/>
        <v>5</v>
      </c>
      <c r="G12" s="87">
        <f t="shared" si="5"/>
        <v>9</v>
      </c>
      <c r="H12" s="60">
        <f t="shared" si="6"/>
        <v>9</v>
      </c>
      <c r="I12" s="60">
        <f t="shared" si="7"/>
        <v>8</v>
      </c>
      <c r="J12" s="5">
        <f t="shared" si="8"/>
        <v>33</v>
      </c>
      <c r="K12" s="5">
        <f t="shared" si="9"/>
        <v>3</v>
      </c>
      <c r="L12" s="99">
        <v>7</v>
      </c>
      <c r="M12" s="111"/>
    </row>
    <row r="13" spans="1:13" ht="12.75">
      <c r="A13" s="28" t="s">
        <v>163</v>
      </c>
      <c r="B13" s="142">
        <f t="shared" si="0"/>
        <v>5</v>
      </c>
      <c r="C13" s="143">
        <f t="shared" si="1"/>
        <v>9</v>
      </c>
      <c r="D13" s="103">
        <f t="shared" si="2"/>
        <v>1</v>
      </c>
      <c r="E13" s="103">
        <f t="shared" si="3"/>
        <v>9</v>
      </c>
      <c r="F13" s="83">
        <f t="shared" si="4"/>
        <v>10</v>
      </c>
      <c r="G13" s="87">
        <f t="shared" si="5"/>
        <v>9</v>
      </c>
      <c r="H13" s="60">
        <f t="shared" si="6"/>
        <v>11</v>
      </c>
      <c r="I13" s="60">
        <f t="shared" si="7"/>
        <v>9</v>
      </c>
      <c r="J13" s="5">
        <f t="shared" si="8"/>
        <v>36</v>
      </c>
      <c r="K13" s="5">
        <f t="shared" si="9"/>
        <v>1</v>
      </c>
      <c r="L13" s="99">
        <v>12</v>
      </c>
      <c r="M13" s="111"/>
    </row>
    <row r="14" spans="1:13" ht="12.75">
      <c r="A14" s="28" t="s">
        <v>164</v>
      </c>
      <c r="B14" s="142">
        <f t="shared" si="0"/>
        <v>9</v>
      </c>
      <c r="C14" s="143">
        <f t="shared" si="1"/>
        <v>9</v>
      </c>
      <c r="D14" s="103">
        <f t="shared" si="2"/>
        <v>10</v>
      </c>
      <c r="E14" s="103">
        <f t="shared" si="3"/>
        <v>9</v>
      </c>
      <c r="F14" s="83">
        <f t="shared" si="4"/>
        <v>11</v>
      </c>
      <c r="G14" s="87">
        <f t="shared" si="5"/>
        <v>10</v>
      </c>
      <c r="H14" s="60">
        <f t="shared" si="6"/>
        <v>1</v>
      </c>
      <c r="I14" s="60">
        <f t="shared" si="7"/>
        <v>7</v>
      </c>
      <c r="J14" s="5">
        <f t="shared" si="8"/>
        <v>35</v>
      </c>
      <c r="K14" s="5">
        <f t="shared" si="9"/>
        <v>2</v>
      </c>
      <c r="L14" s="99">
        <v>9</v>
      </c>
      <c r="M14" s="111"/>
    </row>
    <row r="15" spans="1:13" ht="12.75">
      <c r="A15" s="28" t="s">
        <v>177</v>
      </c>
      <c r="B15" s="142">
        <f t="shared" si="0"/>
        <v>1</v>
      </c>
      <c r="C15" s="143">
        <f t="shared" si="1"/>
        <v>7</v>
      </c>
      <c r="D15" s="103">
        <f t="shared" si="2"/>
        <v>11</v>
      </c>
      <c r="E15" s="103">
        <f t="shared" si="3"/>
        <v>7</v>
      </c>
      <c r="F15" s="83">
        <f t="shared" si="4"/>
        <v>3</v>
      </c>
      <c r="G15" s="87">
        <f t="shared" si="5"/>
        <v>7</v>
      </c>
      <c r="H15" s="60">
        <f t="shared" si="6"/>
        <v>10</v>
      </c>
      <c r="I15" s="60">
        <f t="shared" si="7"/>
        <v>7</v>
      </c>
      <c r="J15" s="5">
        <f t="shared" si="8"/>
        <v>28</v>
      </c>
      <c r="K15" s="5">
        <f t="shared" si="9"/>
        <v>5</v>
      </c>
      <c r="L15" s="99">
        <v>3.5</v>
      </c>
      <c r="M15" s="111"/>
    </row>
    <row r="16" spans="1:13" ht="12.75">
      <c r="A16" s="28" t="s">
        <v>176</v>
      </c>
      <c r="B16" s="142">
        <f t="shared" si="0"/>
        <v>6</v>
      </c>
      <c r="C16" s="143">
        <f t="shared" si="1"/>
        <v>8</v>
      </c>
      <c r="D16" s="103">
        <f t="shared" si="2"/>
        <v>2</v>
      </c>
      <c r="E16" s="103">
        <f t="shared" si="3"/>
        <v>6</v>
      </c>
      <c r="F16" s="83">
        <f t="shared" si="4"/>
        <v>9</v>
      </c>
      <c r="G16" s="87">
        <f t="shared" si="5"/>
        <v>7</v>
      </c>
      <c r="H16" s="60">
        <f t="shared" si="6"/>
        <v>8</v>
      </c>
      <c r="I16" s="60">
        <f t="shared" si="7"/>
        <v>7</v>
      </c>
      <c r="J16" s="5">
        <f t="shared" si="8"/>
        <v>28</v>
      </c>
      <c r="K16" s="5">
        <f t="shared" si="9"/>
        <v>5</v>
      </c>
      <c r="L16" s="99">
        <v>3.5</v>
      </c>
      <c r="M16" s="111"/>
    </row>
    <row r="17" spans="1:13" ht="12.75">
      <c r="A17" s="28" t="s">
        <v>167</v>
      </c>
      <c r="B17" s="142">
        <f t="shared" si="0"/>
        <v>4</v>
      </c>
      <c r="C17" s="143">
        <f t="shared" si="1"/>
        <v>7</v>
      </c>
      <c r="D17" s="103">
        <f t="shared" si="2"/>
        <v>7</v>
      </c>
      <c r="E17" s="103">
        <f t="shared" si="3"/>
        <v>7</v>
      </c>
      <c r="F17" s="83">
        <f t="shared" si="4"/>
        <v>2</v>
      </c>
      <c r="G17" s="87">
        <f t="shared" si="5"/>
        <v>7</v>
      </c>
      <c r="H17" s="60">
        <f t="shared" si="6"/>
        <v>6</v>
      </c>
      <c r="I17" s="60">
        <f t="shared" si="7"/>
        <v>7</v>
      </c>
      <c r="J17" s="5">
        <f t="shared" si="8"/>
        <v>28</v>
      </c>
      <c r="K17" s="5">
        <f t="shared" si="9"/>
        <v>5</v>
      </c>
      <c r="L17" s="99">
        <v>3.5</v>
      </c>
      <c r="M17" s="111"/>
    </row>
    <row r="18" spans="1:13" ht="12.75">
      <c r="A18" s="28" t="s">
        <v>169</v>
      </c>
      <c r="B18" s="142">
        <f t="shared" si="0"/>
        <v>3</v>
      </c>
      <c r="C18" s="143">
        <f t="shared" si="1"/>
        <v>8</v>
      </c>
      <c r="D18" s="103">
        <f t="shared" si="2"/>
        <v>4</v>
      </c>
      <c r="E18" s="103">
        <f t="shared" si="3"/>
        <v>7</v>
      </c>
      <c r="F18" s="83">
        <f t="shared" si="4"/>
        <v>6</v>
      </c>
      <c r="G18" s="87">
        <f t="shared" si="5"/>
        <v>7</v>
      </c>
      <c r="H18" s="60">
        <f t="shared" si="6"/>
        <v>7</v>
      </c>
      <c r="I18" s="60">
        <f t="shared" si="7"/>
        <v>6</v>
      </c>
      <c r="J18" s="5">
        <f t="shared" si="8"/>
        <v>28</v>
      </c>
      <c r="K18" s="5">
        <f t="shared" si="9"/>
        <v>5</v>
      </c>
      <c r="L18" s="99">
        <v>3.5</v>
      </c>
      <c r="M18" s="111"/>
    </row>
    <row r="19" spans="1:13" ht="12.75">
      <c r="A19" s="28"/>
      <c r="B19" s="142">
        <f t="shared" si="0"/>
      </c>
      <c r="C19" s="143">
        <f t="shared" si="1"/>
        <v>0</v>
      </c>
      <c r="D19" s="103">
        <f t="shared" si="2"/>
      </c>
      <c r="E19" s="103">
        <f t="shared" si="3"/>
        <v>0</v>
      </c>
      <c r="F19" s="83">
        <f t="shared" si="4"/>
      </c>
      <c r="G19" s="87">
        <f t="shared" si="5"/>
        <v>0</v>
      </c>
      <c r="H19" s="60">
        <f t="shared" si="6"/>
      </c>
      <c r="I19" s="60">
        <f t="shared" si="7"/>
        <v>0</v>
      </c>
      <c r="J19" s="5">
        <f t="shared" si="8"/>
        <v>0</v>
      </c>
      <c r="K19" s="5">
        <f t="shared" si="9"/>
      </c>
      <c r="L19" s="99"/>
      <c r="M19" s="111"/>
    </row>
    <row r="20" spans="1:13" ht="12.75">
      <c r="A20" s="28"/>
      <c r="B20" s="142">
        <f t="shared" si="0"/>
      </c>
      <c r="C20" s="143">
        <f t="shared" si="1"/>
        <v>0</v>
      </c>
      <c r="D20" s="103">
        <f t="shared" si="2"/>
      </c>
      <c r="E20" s="103">
        <f t="shared" si="3"/>
        <v>0</v>
      </c>
      <c r="F20" s="83">
        <f t="shared" si="4"/>
      </c>
      <c r="G20" s="87">
        <f t="shared" si="5"/>
        <v>0</v>
      </c>
      <c r="H20" s="60">
        <f t="shared" si="6"/>
      </c>
      <c r="I20" s="60">
        <f t="shared" si="7"/>
        <v>0</v>
      </c>
      <c r="J20" s="5">
        <f t="shared" si="8"/>
        <v>0</v>
      </c>
      <c r="K20" s="5">
        <f t="shared" si="9"/>
      </c>
      <c r="L20" s="99"/>
      <c r="M20" s="111"/>
    </row>
    <row r="21" spans="1:13" ht="12.75">
      <c r="A21" s="28"/>
      <c r="B21" s="142">
        <f t="shared" si="0"/>
      </c>
      <c r="C21" s="143">
        <f t="shared" si="1"/>
        <v>0</v>
      </c>
      <c r="D21" s="103">
        <f t="shared" si="2"/>
      </c>
      <c r="E21" s="103">
        <f t="shared" si="3"/>
        <v>0</v>
      </c>
      <c r="F21" s="83">
        <f t="shared" si="4"/>
      </c>
      <c r="G21" s="87">
        <f t="shared" si="5"/>
        <v>0</v>
      </c>
      <c r="H21" s="60">
        <f t="shared" si="6"/>
      </c>
      <c r="I21" s="60">
        <f t="shared" si="7"/>
        <v>0</v>
      </c>
      <c r="J21" s="5">
        <f t="shared" si="8"/>
        <v>0</v>
      </c>
      <c r="K21" s="5">
        <f t="shared" si="9"/>
      </c>
      <c r="L21" s="99"/>
      <c r="M21" s="111"/>
    </row>
    <row r="22" spans="1:13" ht="12.75">
      <c r="A22" s="28"/>
      <c r="B22" s="142">
        <f t="shared" si="0"/>
      </c>
      <c r="C22" s="143">
        <f t="shared" si="1"/>
        <v>0</v>
      </c>
      <c r="D22" s="103">
        <f t="shared" si="2"/>
      </c>
      <c r="E22" s="103">
        <f t="shared" si="3"/>
        <v>0</v>
      </c>
      <c r="F22" s="83">
        <f t="shared" si="4"/>
      </c>
      <c r="G22" s="87">
        <f t="shared" si="5"/>
        <v>0</v>
      </c>
      <c r="H22" s="60">
        <f t="shared" si="6"/>
      </c>
      <c r="I22" s="60">
        <f t="shared" si="7"/>
        <v>0</v>
      </c>
      <c r="J22" s="5">
        <f t="shared" si="8"/>
        <v>0</v>
      </c>
      <c r="K22" s="5">
        <f t="shared" si="9"/>
      </c>
      <c r="L22" s="99"/>
      <c r="M22" s="111"/>
    </row>
    <row r="23" spans="1:13" ht="12.75">
      <c r="A23" s="29"/>
      <c r="B23" s="142">
        <f t="shared" si="0"/>
      </c>
      <c r="C23" s="143">
        <f t="shared" si="1"/>
        <v>0</v>
      </c>
      <c r="D23" s="103">
        <f t="shared" si="2"/>
      </c>
      <c r="E23" s="103">
        <f t="shared" si="3"/>
        <v>0</v>
      </c>
      <c r="F23" s="83">
        <f t="shared" si="4"/>
      </c>
      <c r="G23" s="87">
        <f t="shared" si="5"/>
        <v>0</v>
      </c>
      <c r="H23" s="60">
        <f t="shared" si="6"/>
      </c>
      <c r="I23" s="60">
        <f t="shared" si="7"/>
        <v>0</v>
      </c>
      <c r="J23" s="6">
        <f t="shared" si="8"/>
        <v>0</v>
      </c>
      <c r="K23" s="6">
        <f t="shared" si="9"/>
      </c>
      <c r="L23" s="100"/>
      <c r="M23" s="111"/>
    </row>
    <row r="24" spans="1:13" ht="12.75">
      <c r="A24" s="55" t="s">
        <v>54</v>
      </c>
      <c r="B24" s="9">
        <f>IF(COUNTA(A8:A23)&gt;4,COUNTA(A8:A23),4)</f>
        <v>11</v>
      </c>
      <c r="C24" s="9"/>
      <c r="D24" s="9"/>
      <c r="E24" s="9"/>
      <c r="F24" s="9"/>
      <c r="G24" s="9"/>
      <c r="H24" s="9"/>
      <c r="I24" s="9"/>
      <c r="J24" s="10"/>
      <c r="K24" s="10"/>
      <c r="M24" s="111"/>
    </row>
    <row r="25" spans="1:13" ht="12.75">
      <c r="A25" s="10"/>
      <c r="B25" s="153" t="str">
        <f>B6</f>
        <v>Blue</v>
      </c>
      <c r="C25" s="183"/>
      <c r="D25" s="184" t="str">
        <f>D6</f>
        <v>Green</v>
      </c>
      <c r="E25" s="185"/>
      <c r="F25" s="186" t="str">
        <f>F6</f>
        <v>White</v>
      </c>
      <c r="G25" s="187"/>
      <c r="H25" s="188" t="str">
        <f>H6</f>
        <v>Red</v>
      </c>
      <c r="I25" s="189"/>
      <c r="J25" s="10"/>
      <c r="K25" s="10"/>
      <c r="M25" s="111"/>
    </row>
    <row r="26" spans="1:9" ht="12.75">
      <c r="A26" s="22" t="s">
        <v>12</v>
      </c>
      <c r="B26" s="142" t="s">
        <v>10</v>
      </c>
      <c r="C26" s="144" t="s">
        <v>11</v>
      </c>
      <c r="D26" s="103" t="s">
        <v>10</v>
      </c>
      <c r="E26" s="104" t="s">
        <v>11</v>
      </c>
      <c r="F26" s="83" t="s">
        <v>10</v>
      </c>
      <c r="G26" s="88" t="s">
        <v>11</v>
      </c>
      <c r="H26" s="59" t="s">
        <v>10</v>
      </c>
      <c r="I26" s="61" t="s">
        <v>11</v>
      </c>
    </row>
    <row r="27" spans="1:13" ht="12.75">
      <c r="A27" s="23">
        <v>1</v>
      </c>
      <c r="B27" s="145" t="str">
        <f>$A$15</f>
        <v>Chad</v>
      </c>
      <c r="C27" s="38">
        <v>7</v>
      </c>
      <c r="D27" s="105" t="str">
        <f>$A$13</f>
        <v>Dave G</v>
      </c>
      <c r="E27" s="48">
        <v>9</v>
      </c>
      <c r="F27" s="89" t="s">
        <v>171</v>
      </c>
      <c r="G27" s="48">
        <v>7</v>
      </c>
      <c r="H27" s="62" t="str">
        <f>$A$14</f>
        <v>Karl</v>
      </c>
      <c r="I27" s="38">
        <v>7</v>
      </c>
      <c r="J27" s="20"/>
      <c r="K27" s="10"/>
      <c r="M27" s="111"/>
    </row>
    <row r="28" spans="1:12" ht="12.75">
      <c r="A28" s="20">
        <v>2</v>
      </c>
      <c r="B28" s="146" t="str">
        <f>$A$12</f>
        <v>Drew</v>
      </c>
      <c r="C28" s="38">
        <v>8</v>
      </c>
      <c r="D28" s="93" t="str">
        <f>$A$16</f>
        <v>Garth</v>
      </c>
      <c r="E28" s="30">
        <v>6</v>
      </c>
      <c r="F28" s="78" t="str">
        <f>$A$17</f>
        <v>Tracey</v>
      </c>
      <c r="G28" s="30">
        <v>7</v>
      </c>
      <c r="H28" s="62" t="str">
        <f>$A$8</f>
        <v>Richard</v>
      </c>
      <c r="I28" s="47">
        <v>7</v>
      </c>
      <c r="L28" s="55"/>
    </row>
    <row r="29" spans="1:9" ht="12.75">
      <c r="A29" s="20">
        <v>3</v>
      </c>
      <c r="B29" s="146" t="str">
        <f>$A$18</f>
        <v>Cam</v>
      </c>
      <c r="C29" s="38">
        <v>8</v>
      </c>
      <c r="D29" s="93" t="str">
        <f>$A$9</f>
        <v>Kev</v>
      </c>
      <c r="E29" s="30">
        <v>7</v>
      </c>
      <c r="F29" s="78" t="str">
        <f>$A$15</f>
        <v>Chad</v>
      </c>
      <c r="G29" s="30">
        <v>7</v>
      </c>
      <c r="H29" s="62" t="str">
        <f>$A$10</f>
        <v>Jason</v>
      </c>
      <c r="I29" s="47">
        <v>7</v>
      </c>
    </row>
    <row r="30" spans="1:9" ht="12.75">
      <c r="A30" s="20">
        <v>4</v>
      </c>
      <c r="B30" s="146" t="str">
        <f>$A$17</f>
        <v>Tracey</v>
      </c>
      <c r="C30" s="38">
        <v>7</v>
      </c>
      <c r="D30" s="93" t="str">
        <f>$A$18</f>
        <v>Cam</v>
      </c>
      <c r="E30" s="30">
        <v>7</v>
      </c>
      <c r="F30" s="78" t="str">
        <f>$A$10</f>
        <v>Jason</v>
      </c>
      <c r="G30" s="30">
        <v>7</v>
      </c>
      <c r="H30" s="62" t="str">
        <f>$A$9</f>
        <v>Kev</v>
      </c>
      <c r="I30" s="47">
        <v>6</v>
      </c>
    </row>
    <row r="31" spans="1:9" ht="12.75">
      <c r="A31" s="20">
        <v>5</v>
      </c>
      <c r="B31" s="146" t="str">
        <f>$A$13</f>
        <v>Dave G</v>
      </c>
      <c r="C31" s="38">
        <v>9</v>
      </c>
      <c r="D31" s="93" t="str">
        <f>$A$10</f>
        <v>Jason</v>
      </c>
      <c r="E31" s="30">
        <v>7</v>
      </c>
      <c r="F31" s="78" t="str">
        <f>$A$12</f>
        <v>Drew</v>
      </c>
      <c r="G31" s="30">
        <v>9</v>
      </c>
      <c r="H31" s="62" t="str">
        <f>$A$11</f>
        <v>Geoff</v>
      </c>
      <c r="I31" s="47">
        <v>5</v>
      </c>
    </row>
    <row r="32" spans="1:9" ht="12.75">
      <c r="A32" s="20">
        <v>6</v>
      </c>
      <c r="B32" s="146" t="str">
        <f>$A$16</f>
        <v>Garth</v>
      </c>
      <c r="C32" s="38">
        <v>8</v>
      </c>
      <c r="D32" s="93" t="str">
        <f>$A$8</f>
        <v>Richard</v>
      </c>
      <c r="E32" s="30">
        <v>8</v>
      </c>
      <c r="F32" s="78" t="str">
        <f>$A$18</f>
        <v>Cam</v>
      </c>
      <c r="G32" s="30">
        <v>7</v>
      </c>
      <c r="H32" s="62" t="str">
        <f>$A$17</f>
        <v>Tracey</v>
      </c>
      <c r="I32" s="47">
        <v>7</v>
      </c>
    </row>
    <row r="33" spans="1:9" ht="12.75">
      <c r="A33" s="20">
        <v>7</v>
      </c>
      <c r="B33" s="146" t="str">
        <f>$A$8</f>
        <v>Richard</v>
      </c>
      <c r="C33" s="38">
        <v>7</v>
      </c>
      <c r="D33" s="93" t="str">
        <f>$A$17</f>
        <v>Tracey</v>
      </c>
      <c r="E33" s="30">
        <v>7</v>
      </c>
      <c r="F33" s="78" t="str">
        <f>$A$9</f>
        <v>Kev</v>
      </c>
      <c r="G33" s="30">
        <v>7</v>
      </c>
      <c r="H33" s="62" t="str">
        <f>$A$18</f>
        <v>Cam</v>
      </c>
      <c r="I33" s="47">
        <v>6</v>
      </c>
    </row>
    <row r="34" spans="1:9" ht="12.75">
      <c r="A34" s="20">
        <v>8</v>
      </c>
      <c r="B34" s="146" t="str">
        <f>$A$11</f>
        <v>Geoff</v>
      </c>
      <c r="C34" s="38">
        <v>7</v>
      </c>
      <c r="D34" s="93" t="str">
        <f>$A$12</f>
        <v>Drew</v>
      </c>
      <c r="E34" s="30">
        <v>8</v>
      </c>
      <c r="F34" s="78" t="str">
        <f>$A$8</f>
        <v>Richard</v>
      </c>
      <c r="G34" s="30">
        <v>7</v>
      </c>
      <c r="H34" s="62" t="str">
        <f>$A$16</f>
        <v>Garth</v>
      </c>
      <c r="I34" s="47">
        <v>7</v>
      </c>
    </row>
    <row r="35" spans="1:9" ht="12.75">
      <c r="A35" s="20">
        <v>9</v>
      </c>
      <c r="B35" s="146" t="str">
        <f>$A$14</f>
        <v>Karl</v>
      </c>
      <c r="C35" s="38">
        <v>9</v>
      </c>
      <c r="D35" s="93" t="str">
        <f>$A$11</f>
        <v>Geoff</v>
      </c>
      <c r="E35" s="30">
        <v>7</v>
      </c>
      <c r="F35" s="78" t="str">
        <f>$A$16</f>
        <v>Garth</v>
      </c>
      <c r="G35" s="30">
        <v>7</v>
      </c>
      <c r="H35" s="62" t="str">
        <f>$A$12</f>
        <v>Drew</v>
      </c>
      <c r="I35" s="47">
        <v>8</v>
      </c>
    </row>
    <row r="36" spans="1:9" ht="12.75">
      <c r="A36" s="20">
        <v>10</v>
      </c>
      <c r="B36" s="146" t="str">
        <f>$A$9</f>
        <v>Kev</v>
      </c>
      <c r="C36" s="38">
        <v>7</v>
      </c>
      <c r="D36" s="93" t="str">
        <f>$A$14</f>
        <v>Karl</v>
      </c>
      <c r="E36" s="30">
        <v>9</v>
      </c>
      <c r="F36" s="78" t="str">
        <f>$A$13</f>
        <v>Dave G</v>
      </c>
      <c r="G36" s="30">
        <v>9</v>
      </c>
      <c r="H36" s="62" t="str">
        <f>$A$15</f>
        <v>Chad</v>
      </c>
      <c r="I36" s="47">
        <v>7</v>
      </c>
    </row>
    <row r="37" spans="1:9" ht="12.75">
      <c r="A37" s="20">
        <v>11</v>
      </c>
      <c r="B37" s="146" t="str">
        <f>$A$10</f>
        <v>Jason</v>
      </c>
      <c r="C37" s="38">
        <v>6</v>
      </c>
      <c r="D37" s="93" t="str">
        <f>$A$15</f>
        <v>Chad</v>
      </c>
      <c r="E37" s="30">
        <v>7</v>
      </c>
      <c r="F37" s="78" t="str">
        <f>$A$14</f>
        <v>Karl</v>
      </c>
      <c r="G37" s="30">
        <v>10</v>
      </c>
      <c r="H37" s="62" t="str">
        <f>$A$13</f>
        <v>Dave G</v>
      </c>
      <c r="I37" s="47">
        <v>9</v>
      </c>
    </row>
    <row r="38" spans="1:9" ht="12.75">
      <c r="A38" s="20">
        <v>12</v>
      </c>
      <c r="B38" s="146"/>
      <c r="C38" s="38"/>
      <c r="D38" s="93"/>
      <c r="E38" s="30"/>
      <c r="F38" s="78"/>
      <c r="G38" s="30"/>
      <c r="H38" s="62"/>
      <c r="I38" s="47"/>
    </row>
    <row r="39" spans="1:9" ht="12.75">
      <c r="A39" s="20">
        <v>13</v>
      </c>
      <c r="B39" s="146"/>
      <c r="C39" s="38"/>
      <c r="D39" s="93"/>
      <c r="E39" s="30"/>
      <c r="F39" s="78"/>
      <c r="G39" s="30"/>
      <c r="H39" s="62"/>
      <c r="I39" s="47"/>
    </row>
    <row r="40" spans="1:9" ht="12.75">
      <c r="A40" s="20">
        <v>14</v>
      </c>
      <c r="B40" s="146"/>
      <c r="C40" s="38"/>
      <c r="D40" s="93"/>
      <c r="E40" s="30"/>
      <c r="F40" s="78"/>
      <c r="G40" s="30"/>
      <c r="H40" s="62"/>
      <c r="I40" s="47"/>
    </row>
    <row r="41" spans="1:9" ht="12.75">
      <c r="A41" s="20">
        <v>15</v>
      </c>
      <c r="B41" s="146"/>
      <c r="C41" s="38"/>
      <c r="D41" s="93"/>
      <c r="E41" s="30"/>
      <c r="F41" s="78"/>
      <c r="G41" s="30"/>
      <c r="H41" s="62"/>
      <c r="I41" s="47"/>
    </row>
    <row r="42" spans="1:9" ht="12.75">
      <c r="A42" s="10">
        <v>16</v>
      </c>
      <c r="B42" s="146"/>
      <c r="C42" s="38"/>
      <c r="D42" s="93"/>
      <c r="E42" s="30"/>
      <c r="F42" s="78"/>
      <c r="G42" s="30"/>
      <c r="H42" s="62"/>
      <c r="I42" s="47"/>
    </row>
    <row r="43" spans="1:9" ht="12.75">
      <c r="A43" s="10"/>
      <c r="B43" s="29"/>
      <c r="C43" s="38"/>
      <c r="D43" s="28"/>
      <c r="E43" s="30"/>
      <c r="F43" s="28"/>
      <c r="G43" s="30"/>
      <c r="H43" s="29"/>
      <c r="I43" s="47"/>
    </row>
    <row r="44" spans="1:11" ht="12.75">
      <c r="A44" s="56"/>
      <c r="B44" s="55"/>
      <c r="C44" s="57"/>
      <c r="D44" s="57"/>
      <c r="E44" s="57"/>
      <c r="F44" s="57"/>
      <c r="G44" s="57"/>
      <c r="H44" s="55"/>
      <c r="I44" s="57"/>
      <c r="J44" s="56"/>
      <c r="K44" s="56"/>
    </row>
    <row r="45" spans="1:14" s="25" customFormat="1" ht="12.75">
      <c r="A45" s="1"/>
      <c r="B45" s="10"/>
      <c r="C45" s="10"/>
      <c r="D45" s="54"/>
      <c r="E45" s="10"/>
      <c r="F45" s="54"/>
      <c r="G45" s="10"/>
      <c r="H45" s="10"/>
      <c r="I45" s="10"/>
      <c r="J45" s="1"/>
      <c r="K45" s="1"/>
      <c r="L45" s="56"/>
      <c r="M45" s="112"/>
      <c r="N45" s="112"/>
    </row>
    <row r="46" spans="1:14" s="25" customFormat="1" ht="12.75">
      <c r="A46" s="1" t="s">
        <v>80</v>
      </c>
      <c r="B46" s="23" t="s">
        <v>90</v>
      </c>
      <c r="C46" s="11"/>
      <c r="D46" s="11"/>
      <c r="E46" s="11"/>
      <c r="F46" s="49"/>
      <c r="G46" s="11"/>
      <c r="H46" s="11"/>
      <c r="I46" s="11"/>
      <c r="J46" s="31"/>
      <c r="K46" s="1"/>
      <c r="L46" s="56"/>
      <c r="M46" s="112"/>
      <c r="N46" s="112"/>
    </row>
    <row r="47" spans="1:14" s="25" customFormat="1" ht="12.75">
      <c r="A47" s="1"/>
      <c r="B47" s="58" t="s">
        <v>93</v>
      </c>
      <c r="C47" s="10"/>
      <c r="D47" s="10"/>
      <c r="E47" s="10"/>
      <c r="F47" s="10"/>
      <c r="G47" s="10"/>
      <c r="H47" s="10"/>
      <c r="I47" s="10"/>
      <c r="J47" s="18"/>
      <c r="K47" s="1"/>
      <c r="L47" s="56"/>
      <c r="M47" s="112"/>
      <c r="N47" s="112"/>
    </row>
    <row r="48" spans="1:14" s="25" customFormat="1" ht="12.75">
      <c r="A48" s="1"/>
      <c r="B48" s="58" t="s">
        <v>91</v>
      </c>
      <c r="C48" s="10"/>
      <c r="D48" s="10"/>
      <c r="E48" s="10"/>
      <c r="F48" s="10"/>
      <c r="G48" s="10"/>
      <c r="H48" s="10"/>
      <c r="I48" s="10"/>
      <c r="J48" s="18"/>
      <c r="K48" s="1"/>
      <c r="L48" s="56"/>
      <c r="M48" s="112"/>
      <c r="N48" s="112"/>
    </row>
    <row r="49" spans="1:14" s="25" customFormat="1" ht="12.75">
      <c r="A49" s="1"/>
      <c r="B49" s="58" t="s">
        <v>92</v>
      </c>
      <c r="C49" s="10"/>
      <c r="D49" s="10"/>
      <c r="E49" s="10"/>
      <c r="F49" s="10"/>
      <c r="G49" s="10"/>
      <c r="H49" s="10"/>
      <c r="I49" s="10"/>
      <c r="J49" s="18"/>
      <c r="K49" s="1"/>
      <c r="L49" s="56"/>
      <c r="M49" s="112"/>
      <c r="N49" s="112"/>
    </row>
    <row r="50" spans="1:14" s="25" customFormat="1" ht="12.75">
      <c r="A50" s="1"/>
      <c r="B50" s="58" t="s">
        <v>94</v>
      </c>
      <c r="C50" s="10"/>
      <c r="D50" s="10"/>
      <c r="E50" s="10"/>
      <c r="F50" s="10"/>
      <c r="G50" s="10"/>
      <c r="H50" s="10"/>
      <c r="I50" s="10"/>
      <c r="J50" s="18"/>
      <c r="K50" s="1"/>
      <c r="L50" s="56"/>
      <c r="M50" s="112"/>
      <c r="N50" s="112"/>
    </row>
    <row r="51" spans="1:14" s="25" customFormat="1" ht="12.75">
      <c r="A51" s="1"/>
      <c r="B51" s="58" t="s">
        <v>95</v>
      </c>
      <c r="C51" s="10"/>
      <c r="D51" s="10"/>
      <c r="E51" s="10"/>
      <c r="F51" s="10"/>
      <c r="G51" s="10"/>
      <c r="H51" s="10"/>
      <c r="I51" s="10"/>
      <c r="J51" s="18"/>
      <c r="K51" s="1"/>
      <c r="L51" s="56"/>
      <c r="M51" s="112"/>
      <c r="N51" s="112"/>
    </row>
    <row r="52" spans="1:14" s="25" customFormat="1" ht="12.75">
      <c r="A52" s="1"/>
      <c r="B52" s="58" t="s">
        <v>96</v>
      </c>
      <c r="C52" s="10"/>
      <c r="D52" s="10"/>
      <c r="E52" s="10"/>
      <c r="F52" s="10"/>
      <c r="G52" s="10"/>
      <c r="H52" s="10"/>
      <c r="I52" s="10"/>
      <c r="J52" s="18"/>
      <c r="K52" s="1"/>
      <c r="L52" s="56"/>
      <c r="M52" s="112"/>
      <c r="N52" s="112"/>
    </row>
    <row r="53" spans="1:14" s="25" customFormat="1" ht="12.75">
      <c r="A53" s="1"/>
      <c r="B53" s="58" t="s">
        <v>97</v>
      </c>
      <c r="C53" s="10"/>
      <c r="D53" s="10"/>
      <c r="E53" s="10"/>
      <c r="F53" s="10"/>
      <c r="G53" s="10"/>
      <c r="H53" s="10"/>
      <c r="I53" s="10"/>
      <c r="J53" s="18"/>
      <c r="K53" s="1"/>
      <c r="L53" s="56"/>
      <c r="M53" s="112"/>
      <c r="N53" s="112"/>
    </row>
    <row r="54" spans="1:14" s="25" customFormat="1" ht="12.75">
      <c r="A54" s="1"/>
      <c r="B54" s="20" t="s">
        <v>98</v>
      </c>
      <c r="C54" s="10"/>
      <c r="D54" s="10"/>
      <c r="E54" s="10"/>
      <c r="F54" s="10"/>
      <c r="G54" s="10"/>
      <c r="H54" s="10"/>
      <c r="I54" s="10"/>
      <c r="J54" s="18"/>
      <c r="K54" s="1"/>
      <c r="L54" s="56"/>
      <c r="M54" s="112"/>
      <c r="N54" s="112"/>
    </row>
    <row r="55" spans="1:14" s="25" customFormat="1" ht="12.75">
      <c r="A55" s="1"/>
      <c r="B55" s="20" t="s">
        <v>99</v>
      </c>
      <c r="C55" s="10"/>
      <c r="D55" s="10"/>
      <c r="E55" s="10"/>
      <c r="F55" s="10"/>
      <c r="G55" s="10"/>
      <c r="H55" s="10"/>
      <c r="I55" s="10"/>
      <c r="J55" s="18"/>
      <c r="K55" s="1"/>
      <c r="L55" s="56"/>
      <c r="M55" s="112"/>
      <c r="N55" s="112"/>
    </row>
    <row r="56" spans="1:14" s="25" customFormat="1" ht="12.75">
      <c r="A56" s="1"/>
      <c r="B56" s="20" t="s">
        <v>100</v>
      </c>
      <c r="C56" s="10"/>
      <c r="D56" s="10"/>
      <c r="E56" s="10"/>
      <c r="F56" s="10"/>
      <c r="G56" s="10"/>
      <c r="H56" s="10"/>
      <c r="I56" s="10"/>
      <c r="J56" s="18"/>
      <c r="K56" s="1"/>
      <c r="L56" s="56"/>
      <c r="M56" s="112"/>
      <c r="N56" s="112"/>
    </row>
    <row r="57" spans="1:14" s="25" customFormat="1" ht="12.75">
      <c r="A57" s="1"/>
      <c r="B57" s="21" t="s">
        <v>125</v>
      </c>
      <c r="C57" s="14"/>
      <c r="D57" s="14"/>
      <c r="E57" s="14"/>
      <c r="F57" s="14"/>
      <c r="G57" s="14"/>
      <c r="H57" s="14"/>
      <c r="I57" s="14"/>
      <c r="J57" s="17"/>
      <c r="K57" s="1"/>
      <c r="L57" s="56"/>
      <c r="M57" s="112"/>
      <c r="N57" s="112"/>
    </row>
    <row r="58" spans="1:14" s="25" customFormat="1" ht="12.75">
      <c r="A58" s="1"/>
      <c r="B58" s="10"/>
      <c r="C58" s="10"/>
      <c r="D58" s="1"/>
      <c r="E58" s="1"/>
      <c r="F58" s="1"/>
      <c r="G58" s="1"/>
      <c r="H58" s="1"/>
      <c r="I58" s="1"/>
      <c r="J58" s="1"/>
      <c r="K58" s="1"/>
      <c r="L58" s="56"/>
      <c r="M58" s="112"/>
      <c r="N58" s="112"/>
    </row>
    <row r="59" spans="1:14" s="25" customFormat="1" ht="12.75">
      <c r="A59" s="1" t="s">
        <v>82</v>
      </c>
      <c r="B59" s="74" t="s">
        <v>115</v>
      </c>
      <c r="C59" s="11"/>
      <c r="D59" s="11"/>
      <c r="E59" s="11"/>
      <c r="F59" s="11"/>
      <c r="G59" s="11"/>
      <c r="H59" s="11"/>
      <c r="I59" s="11"/>
      <c r="J59" s="31"/>
      <c r="K59" s="1"/>
      <c r="L59" s="56"/>
      <c r="M59" s="112"/>
      <c r="N59" s="112"/>
    </row>
    <row r="60" spans="1:14" s="25" customFormat="1" ht="12.75">
      <c r="A60" s="1"/>
      <c r="B60" s="58" t="s">
        <v>116</v>
      </c>
      <c r="C60" s="10"/>
      <c r="D60" s="10"/>
      <c r="E60" s="10"/>
      <c r="F60" s="10"/>
      <c r="G60" s="10"/>
      <c r="H60" s="10"/>
      <c r="I60" s="10"/>
      <c r="J60" s="18"/>
      <c r="K60" s="1"/>
      <c r="L60" s="56"/>
      <c r="M60" s="112"/>
      <c r="N60" s="112"/>
    </row>
    <row r="61" spans="1:14" s="25" customFormat="1" ht="12.75">
      <c r="A61" s="1"/>
      <c r="B61" s="58" t="s">
        <v>117</v>
      </c>
      <c r="C61" s="10"/>
      <c r="D61" s="10"/>
      <c r="E61" s="10"/>
      <c r="F61" s="10"/>
      <c r="G61" s="10"/>
      <c r="H61" s="10"/>
      <c r="I61" s="10"/>
      <c r="J61" s="18"/>
      <c r="K61" s="1"/>
      <c r="L61" s="56"/>
      <c r="M61" s="112"/>
      <c r="N61" s="112"/>
    </row>
    <row r="62" spans="1:14" s="25" customFormat="1" ht="12.75">
      <c r="A62" s="1"/>
      <c r="B62" s="58" t="s">
        <v>118</v>
      </c>
      <c r="C62" s="10"/>
      <c r="D62" s="10"/>
      <c r="E62" s="10"/>
      <c r="F62" s="10"/>
      <c r="G62" s="10"/>
      <c r="H62" s="10"/>
      <c r="I62" s="10"/>
      <c r="J62" s="18"/>
      <c r="K62" s="1"/>
      <c r="L62" s="56"/>
      <c r="M62" s="112"/>
      <c r="N62" s="112"/>
    </row>
    <row r="63" spans="1:14" s="25" customFormat="1" ht="12.75">
      <c r="A63" s="1"/>
      <c r="B63" s="73" t="s">
        <v>119</v>
      </c>
      <c r="C63" s="10"/>
      <c r="D63" s="10"/>
      <c r="E63" s="10"/>
      <c r="F63" s="10"/>
      <c r="G63" s="10"/>
      <c r="H63" s="10"/>
      <c r="I63" s="10"/>
      <c r="J63" s="18"/>
      <c r="K63" s="1"/>
      <c r="L63" s="56"/>
      <c r="M63" s="112"/>
      <c r="N63" s="112"/>
    </row>
    <row r="64" spans="1:14" s="25" customFormat="1" ht="12.75">
      <c r="A64" s="1"/>
      <c r="B64" s="20" t="s">
        <v>120</v>
      </c>
      <c r="C64" s="10"/>
      <c r="D64" s="10"/>
      <c r="E64" s="10"/>
      <c r="F64" s="10"/>
      <c r="G64" s="10"/>
      <c r="H64" s="10"/>
      <c r="I64" s="10"/>
      <c r="J64" s="18"/>
      <c r="K64" s="1"/>
      <c r="L64" s="56"/>
      <c r="M64" s="112"/>
      <c r="N64" s="112"/>
    </row>
    <row r="65" spans="1:14" s="25" customFormat="1" ht="12.75">
      <c r="A65" s="1"/>
      <c r="B65" s="20" t="s">
        <v>121</v>
      </c>
      <c r="C65" s="10"/>
      <c r="D65" s="10"/>
      <c r="E65" s="10"/>
      <c r="F65" s="10"/>
      <c r="G65" s="10"/>
      <c r="H65" s="10"/>
      <c r="I65" s="10"/>
      <c r="J65" s="18"/>
      <c r="K65" s="1"/>
      <c r="L65" s="56"/>
      <c r="M65" s="112"/>
      <c r="N65" s="112"/>
    </row>
    <row r="66" spans="1:14" s="25" customFormat="1" ht="12.75">
      <c r="A66" s="1"/>
      <c r="B66" s="21" t="s">
        <v>122</v>
      </c>
      <c r="C66" s="14"/>
      <c r="D66" s="14"/>
      <c r="E66" s="14"/>
      <c r="F66" s="14"/>
      <c r="G66" s="14"/>
      <c r="H66" s="14"/>
      <c r="I66" s="14"/>
      <c r="J66" s="17"/>
      <c r="K66" s="1"/>
      <c r="L66" s="56"/>
      <c r="M66" s="112"/>
      <c r="N66" s="112"/>
    </row>
    <row r="67" spans="1:14" s="25" customFormat="1" ht="12.75">
      <c r="A67" s="1"/>
      <c r="B67" s="10"/>
      <c r="C67" s="10"/>
      <c r="D67" s="1"/>
      <c r="E67" s="1"/>
      <c r="F67" s="1"/>
      <c r="G67" s="1"/>
      <c r="H67" s="1"/>
      <c r="I67" s="1"/>
      <c r="J67" s="1"/>
      <c r="K67" s="1"/>
      <c r="L67" s="56"/>
      <c r="M67" s="112"/>
      <c r="N67" s="112"/>
    </row>
    <row r="68" spans="1:14" s="25" customFormat="1" ht="12.75">
      <c r="A68" s="1" t="s">
        <v>109</v>
      </c>
      <c r="B68" s="23" t="s">
        <v>123</v>
      </c>
      <c r="C68" s="11"/>
      <c r="D68" s="11"/>
      <c r="E68" s="11"/>
      <c r="F68" s="11"/>
      <c r="G68" s="11"/>
      <c r="H68" s="11"/>
      <c r="I68" s="11"/>
      <c r="J68" s="31"/>
      <c r="K68" s="1"/>
      <c r="L68" s="56"/>
      <c r="M68" s="112"/>
      <c r="N68" s="112"/>
    </row>
    <row r="69" spans="1:14" s="25" customFormat="1" ht="12.75">
      <c r="A69" s="1"/>
      <c r="B69" s="21" t="s">
        <v>124</v>
      </c>
      <c r="C69" s="14"/>
      <c r="D69" s="14"/>
      <c r="E69" s="14"/>
      <c r="F69" s="14"/>
      <c r="G69" s="14"/>
      <c r="H69" s="14"/>
      <c r="I69" s="14"/>
      <c r="J69" s="17"/>
      <c r="K69" s="1"/>
      <c r="L69" s="56"/>
      <c r="M69" s="112"/>
      <c r="N69" s="112"/>
    </row>
    <row r="70" spans="1:14" s="25" customFormat="1" ht="12.75">
      <c r="A70" s="1"/>
      <c r="B70" s="10"/>
      <c r="C70" s="10"/>
      <c r="D70" s="1"/>
      <c r="E70" s="1"/>
      <c r="F70" s="1"/>
      <c r="G70" s="1"/>
      <c r="H70" s="1"/>
      <c r="I70" s="1"/>
      <c r="J70" s="1"/>
      <c r="K70" s="1"/>
      <c r="L70" s="56"/>
      <c r="M70" s="112"/>
      <c r="N70" s="112"/>
    </row>
    <row r="71" spans="1:14" s="25" customFormat="1" ht="12.75">
      <c r="A71" s="1"/>
      <c r="B71" s="10"/>
      <c r="C71" s="10"/>
      <c r="D71" s="1"/>
      <c r="E71" s="1"/>
      <c r="F71" s="1"/>
      <c r="G71" s="1"/>
      <c r="H71" s="1"/>
      <c r="I71" s="1"/>
      <c r="J71" s="1"/>
      <c r="K71" s="1"/>
      <c r="L71" s="56"/>
      <c r="M71" s="112"/>
      <c r="N71" s="112"/>
    </row>
    <row r="72" spans="1:14" s="25" customFormat="1" ht="12.75">
      <c r="A72" s="1"/>
      <c r="B72" s="10"/>
      <c r="C72" s="10"/>
      <c r="D72" s="1"/>
      <c r="E72" s="1"/>
      <c r="F72" s="1"/>
      <c r="G72" s="1"/>
      <c r="H72" s="1"/>
      <c r="I72" s="1"/>
      <c r="J72" s="1"/>
      <c r="K72" s="1"/>
      <c r="L72" s="56"/>
      <c r="M72" s="112"/>
      <c r="N72" s="112"/>
    </row>
    <row r="73" spans="1:14" s="25" customFormat="1" ht="12.75">
      <c r="A73" s="1"/>
      <c r="B73" s="10"/>
      <c r="C73" s="10"/>
      <c r="D73" s="1"/>
      <c r="E73" s="1"/>
      <c r="F73" s="1"/>
      <c r="G73" s="1"/>
      <c r="H73" s="1"/>
      <c r="I73" s="1"/>
      <c r="J73" s="1"/>
      <c r="K73" s="1"/>
      <c r="L73" s="56"/>
      <c r="M73" s="112"/>
      <c r="N73" s="112"/>
    </row>
    <row r="74" spans="1:14" s="25" customFormat="1" ht="12.75">
      <c r="A74" s="1"/>
      <c r="B74" s="10"/>
      <c r="C74" s="10"/>
      <c r="D74" s="1"/>
      <c r="E74" s="1"/>
      <c r="F74" s="1"/>
      <c r="G74" s="1"/>
      <c r="H74" s="1"/>
      <c r="I74" s="1"/>
      <c r="J74" s="1"/>
      <c r="K74" s="1"/>
      <c r="L74" s="56"/>
      <c r="M74" s="112"/>
      <c r="N74" s="112"/>
    </row>
    <row r="75" spans="1:14" s="25" customFormat="1" ht="12.75">
      <c r="A75" s="1"/>
      <c r="B75" s="10"/>
      <c r="C75" s="10"/>
      <c r="D75" s="1"/>
      <c r="E75" s="1"/>
      <c r="F75" s="1"/>
      <c r="G75" s="1"/>
      <c r="H75" s="1"/>
      <c r="I75" s="1"/>
      <c r="J75" s="1"/>
      <c r="K75" s="1"/>
      <c r="L75" s="56"/>
      <c r="M75" s="112"/>
      <c r="N75" s="112"/>
    </row>
  </sheetData>
  <sheetProtection sheet="1" objects="1" scenarios="1" selectLockedCells="1" selectUnlockedCells="1"/>
  <mergeCells count="12">
    <mergeCell ref="B25:C25"/>
    <mergeCell ref="D25:E25"/>
    <mergeCell ref="F25:G25"/>
    <mergeCell ref="H25:I25"/>
    <mergeCell ref="B6:C6"/>
    <mergeCell ref="D6:E6"/>
    <mergeCell ref="F6:G6"/>
    <mergeCell ref="H6:I6"/>
    <mergeCell ref="B5:C5"/>
    <mergeCell ref="D5:E5"/>
    <mergeCell ref="F5:G5"/>
    <mergeCell ref="H5:I5"/>
  </mergeCells>
  <printOptions/>
  <pageMargins left="0.75" right="0.75" top="1" bottom="1" header="0.5" footer="0.5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91"/>
  <sheetViews>
    <sheetView workbookViewId="0" topLeftCell="B6">
      <selection activeCell="K15" sqref="K15"/>
    </sheetView>
  </sheetViews>
  <sheetFormatPr defaultColWidth="9.140625" defaultRowHeight="12.75"/>
  <cols>
    <col min="1" max="1" width="9.140625" style="25" customWidth="1"/>
    <col min="3" max="3" width="9.8515625" style="0" customWidth="1"/>
    <col min="7" max="7" width="9.7109375" style="0" customWidth="1"/>
  </cols>
  <sheetData>
    <row r="1" spans="1:12" ht="12.75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25"/>
    </row>
    <row r="2" spans="1:13" s="53" customFormat="1" ht="38.25">
      <c r="A2" s="51"/>
      <c r="B2" s="52"/>
      <c r="C2" s="52" t="s">
        <v>102</v>
      </c>
      <c r="D2" s="50"/>
      <c r="E2" s="52" t="s">
        <v>86</v>
      </c>
      <c r="F2" s="52" t="s">
        <v>103</v>
      </c>
      <c r="G2" s="52" t="s">
        <v>104</v>
      </c>
      <c r="H2" s="52" t="s">
        <v>106</v>
      </c>
      <c r="I2" s="51"/>
      <c r="J2" s="51"/>
      <c r="K2" s="51"/>
      <c r="L2" s="63"/>
      <c r="M2" s="63"/>
    </row>
    <row r="3" spans="1:12" s="34" customFormat="1" ht="12.75">
      <c r="A3" s="35"/>
      <c r="B3" s="37"/>
      <c r="C3" s="45"/>
      <c r="D3" s="44" t="s">
        <v>70</v>
      </c>
      <c r="E3" s="45" t="s">
        <v>71</v>
      </c>
      <c r="F3" s="37" t="s">
        <v>88</v>
      </c>
      <c r="G3" s="37" t="s">
        <v>105</v>
      </c>
      <c r="H3" s="37"/>
      <c r="I3" s="35"/>
      <c r="J3" s="35"/>
      <c r="K3" s="35"/>
      <c r="L3" s="26"/>
    </row>
    <row r="4" spans="1:12" s="34" customFormat="1" ht="12.75">
      <c r="A4" s="35"/>
      <c r="B4" s="35"/>
      <c r="C4" s="64"/>
      <c r="D4" s="64"/>
      <c r="E4" s="64"/>
      <c r="F4" s="64"/>
      <c r="G4" s="35"/>
      <c r="H4" s="35"/>
      <c r="I4" s="35"/>
      <c r="J4" s="35"/>
      <c r="K4" s="35"/>
      <c r="L4" s="26"/>
    </row>
    <row r="5" spans="1:11" ht="12.75">
      <c r="A5" s="1"/>
      <c r="B5" s="1"/>
      <c r="C5" s="1"/>
      <c r="D5" s="10" t="s">
        <v>15</v>
      </c>
      <c r="E5" s="148" t="str">
        <f>'Race meet'!C9</f>
        <v>Blue</v>
      </c>
      <c r="F5" s="10"/>
      <c r="G5" s="10"/>
      <c r="H5" s="1"/>
      <c r="I5" s="1"/>
      <c r="J5" s="1"/>
      <c r="K5" s="1"/>
    </row>
    <row r="6" spans="1:11" ht="12.75">
      <c r="A6" s="1"/>
      <c r="B6" s="1"/>
      <c r="C6" s="1"/>
      <c r="D6" s="1"/>
      <c r="E6" s="97" t="str">
        <f>'Race meet'!C10</f>
        <v>Green</v>
      </c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25" t="str">
        <f>'Race meet'!C11</f>
        <v>White</v>
      </c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49" t="str">
        <f>'Race meet'!C12</f>
        <v>Red</v>
      </c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90" t="s">
        <v>18</v>
      </c>
      <c r="E9" s="191"/>
      <c r="F9" s="191"/>
      <c r="G9" s="192"/>
      <c r="H9" s="1"/>
      <c r="I9" s="1"/>
      <c r="J9" s="1"/>
      <c r="K9" s="1"/>
    </row>
    <row r="10" spans="1:11" ht="12.75">
      <c r="A10" s="1"/>
      <c r="B10" s="1"/>
      <c r="C10" s="1"/>
      <c r="D10" s="2" t="s">
        <v>10</v>
      </c>
      <c r="E10" s="4" t="s">
        <v>16</v>
      </c>
      <c r="F10" s="11" t="s">
        <v>17</v>
      </c>
      <c r="G10" s="4" t="s">
        <v>14</v>
      </c>
      <c r="H10" s="1"/>
      <c r="I10" s="4" t="s">
        <v>189</v>
      </c>
      <c r="J10" s="1"/>
      <c r="K10" s="1"/>
    </row>
    <row r="11" spans="1:11" ht="12.75">
      <c r="A11" s="1"/>
      <c r="B11" s="1"/>
      <c r="C11" s="1"/>
      <c r="D11" s="27" t="s">
        <v>166</v>
      </c>
      <c r="E11" s="101" t="s">
        <v>148</v>
      </c>
      <c r="F11" s="98">
        <f>IF(E11=$C$29,IF(INDEX($D$30:$D$45,MATCH(D11,$C$30:$C$45,0),1)=0,"",INDEX($D$30:$D$45,MATCH(D11,$C$30:$C$45,0),1)),IF(E11=$E$29,IF(INDEX($F$30:$F$45,MATCH(D11,$E$30:$E$45,0),1)=0,"",INDEX($F$30:$F$45,MATCH(D11,$E$30:$E$45,0),1)),IF(E11=$G$29,IF(INDEX($H$30:$H$45,MATCH(D11,$G$30:$G$45,0),1)=0,"",INDEX($H$30:$H$45,MATCH(D11,$G$30:$G$45,0),1)),IF(E11=$I$29,IF(INDEX($J$30:$J$45,MATCH(D11,$I$30:$I$45,0),1)=0,"",INDEX($J$30:$J$45,MATCH(D11,$I$30:$I$45,0),1)),""))))</f>
        <v>11.072</v>
      </c>
      <c r="G11" s="18">
        <f aca="true" t="shared" si="0" ref="G11:G26">IF(ISNUMBER(F11),RANK(F11,F$11:F$26,1),"")</f>
        <v>6</v>
      </c>
      <c r="H11" s="1"/>
      <c r="I11" s="5">
        <v>6</v>
      </c>
      <c r="J11" s="1"/>
      <c r="K11" s="1"/>
    </row>
    <row r="12" spans="1:11" ht="12.75">
      <c r="A12" s="1"/>
      <c r="B12" s="1"/>
      <c r="C12" s="1"/>
      <c r="D12" s="28" t="s">
        <v>172</v>
      </c>
      <c r="E12" s="30" t="s">
        <v>148</v>
      </c>
      <c r="F12" s="99">
        <f aca="true" t="shared" si="1" ref="F12:F26">IF(E12=$C$29,IF(INDEX($D$30:$D$45,MATCH(D12,$C$30:$C$45,0),1)=0,"",INDEX($D$30:$D$45,MATCH(D12,$C$30:$C$45,0),1)),IF(E12=$E$29,IF(INDEX($F$30:$F$45,MATCH(D12,$E$30:$E$45,0),1)=0,"",INDEX($F$30:$F$45,MATCH(D12,$E$30:$E$45,0),1)),IF(E12=$G$29,IF(INDEX($H$30:$H$45,MATCH(D12,$G$30:$G$45,0),1)=0,"",INDEX($H$30:$H$45,MATCH(D12,$G$30:$G$45,0),1)),IF(E12=$I$29,IF(INDEX($J$30:$J$45,MATCH(D12,$I$30:$I$45,0),1)=0,"",INDEX($J$30:$J$45,MATCH(D12,$I$30:$I$45,0),1)),""))))</f>
        <v>14.957</v>
      </c>
      <c r="G12" s="18">
        <f t="shared" si="0"/>
        <v>11</v>
      </c>
      <c r="H12" s="1"/>
      <c r="I12" s="5">
        <v>2</v>
      </c>
      <c r="J12" s="1"/>
      <c r="K12" s="1"/>
    </row>
    <row r="13" spans="1:11" ht="12.75">
      <c r="A13" s="1"/>
      <c r="B13" s="1"/>
      <c r="C13" s="1"/>
      <c r="D13" s="28" t="s">
        <v>168</v>
      </c>
      <c r="E13" s="30" t="s">
        <v>148</v>
      </c>
      <c r="F13" s="99">
        <f t="shared" si="1"/>
        <v>11.04</v>
      </c>
      <c r="G13" s="18">
        <f t="shared" si="0"/>
        <v>5</v>
      </c>
      <c r="H13" s="1"/>
      <c r="I13" s="5">
        <v>4</v>
      </c>
      <c r="J13" s="1"/>
      <c r="K13" s="1"/>
    </row>
    <row r="14" spans="1:11" ht="12.75">
      <c r="A14" s="1"/>
      <c r="B14" s="1"/>
      <c r="C14" s="1"/>
      <c r="D14" s="28" t="s">
        <v>171</v>
      </c>
      <c r="E14" s="30" t="s">
        <v>188</v>
      </c>
      <c r="F14" s="99">
        <f t="shared" si="1"/>
        <v>11.489</v>
      </c>
      <c r="G14" s="18">
        <f t="shared" si="0"/>
        <v>7</v>
      </c>
      <c r="H14" s="1"/>
      <c r="I14" s="5">
        <v>3</v>
      </c>
      <c r="J14" s="1"/>
      <c r="K14" s="1"/>
    </row>
    <row r="15" spans="1:11" ht="12.75">
      <c r="A15" s="1"/>
      <c r="B15" s="1"/>
      <c r="C15" s="1"/>
      <c r="D15" s="28" t="s">
        <v>165</v>
      </c>
      <c r="E15" s="30" t="s">
        <v>148</v>
      </c>
      <c r="F15" s="99">
        <f t="shared" si="1"/>
        <v>9.31</v>
      </c>
      <c r="G15" s="18">
        <f t="shared" si="0"/>
        <v>1</v>
      </c>
      <c r="H15" s="1"/>
      <c r="I15" s="5">
        <v>12</v>
      </c>
      <c r="J15" s="1"/>
      <c r="K15" s="1"/>
    </row>
    <row r="16" spans="1:11" ht="12.75">
      <c r="A16" s="1"/>
      <c r="B16" s="1"/>
      <c r="C16" s="1"/>
      <c r="D16" s="28" t="s">
        <v>163</v>
      </c>
      <c r="E16" s="30" t="s">
        <v>188</v>
      </c>
      <c r="F16" s="99">
        <f t="shared" si="1"/>
        <v>10.664</v>
      </c>
      <c r="G16" s="18">
        <f t="shared" si="0"/>
        <v>4</v>
      </c>
      <c r="H16" s="1"/>
      <c r="I16" s="5">
        <v>9</v>
      </c>
      <c r="J16" s="1"/>
      <c r="K16" s="1"/>
    </row>
    <row r="17" spans="1:11" ht="12.75">
      <c r="A17" s="1"/>
      <c r="B17" s="1"/>
      <c r="C17" s="1"/>
      <c r="D17" s="28" t="s">
        <v>164</v>
      </c>
      <c r="E17" s="30" t="s">
        <v>148</v>
      </c>
      <c r="F17" s="99">
        <f t="shared" si="1"/>
        <v>10.072</v>
      </c>
      <c r="G17" s="18">
        <f t="shared" si="0"/>
        <v>2</v>
      </c>
      <c r="H17" s="1"/>
      <c r="I17" s="5">
        <v>7</v>
      </c>
      <c r="J17" s="1"/>
      <c r="K17" s="1"/>
    </row>
    <row r="18" spans="1:11" ht="12.75">
      <c r="A18" s="1"/>
      <c r="B18" s="1"/>
      <c r="C18" s="1"/>
      <c r="D18" s="28" t="s">
        <v>177</v>
      </c>
      <c r="E18" s="30" t="s">
        <v>188</v>
      </c>
      <c r="F18" s="99">
        <f t="shared" si="1"/>
        <v>12.169</v>
      </c>
      <c r="G18" s="18">
        <f t="shared" si="0"/>
        <v>9</v>
      </c>
      <c r="H18" s="1"/>
      <c r="I18" s="5">
        <v>2</v>
      </c>
      <c r="J18" s="1"/>
      <c r="K18" s="1"/>
    </row>
    <row r="19" spans="1:11" ht="12.75">
      <c r="A19" s="1"/>
      <c r="B19" s="1"/>
      <c r="C19" s="1"/>
      <c r="D19" s="28" t="s">
        <v>176</v>
      </c>
      <c r="E19" s="30" t="s">
        <v>148</v>
      </c>
      <c r="F19" s="99">
        <f t="shared" si="1"/>
        <v>12.349</v>
      </c>
      <c r="G19" s="18">
        <f t="shared" si="0"/>
        <v>10</v>
      </c>
      <c r="H19" s="1"/>
      <c r="I19" s="5">
        <v>2</v>
      </c>
      <c r="J19" s="1"/>
      <c r="K19" s="1"/>
    </row>
    <row r="20" spans="1:11" ht="12.75">
      <c r="A20" s="1"/>
      <c r="B20" s="1"/>
      <c r="C20" s="1"/>
      <c r="D20" s="28" t="s">
        <v>167</v>
      </c>
      <c r="E20" s="30" t="s">
        <v>148</v>
      </c>
      <c r="F20" s="99">
        <f t="shared" si="1"/>
        <v>11.755</v>
      </c>
      <c r="G20" s="18">
        <f t="shared" si="0"/>
        <v>8</v>
      </c>
      <c r="H20" s="1"/>
      <c r="I20" s="5">
        <v>2</v>
      </c>
      <c r="J20" s="1"/>
      <c r="K20" s="1"/>
    </row>
    <row r="21" spans="1:11" ht="12.75">
      <c r="A21" s="1"/>
      <c r="B21" s="1"/>
      <c r="C21" s="1"/>
      <c r="D21" s="28" t="s">
        <v>169</v>
      </c>
      <c r="E21" s="30" t="s">
        <v>188</v>
      </c>
      <c r="F21" s="99">
        <f t="shared" si="1"/>
        <v>10.077</v>
      </c>
      <c r="G21" s="18">
        <f t="shared" si="0"/>
        <v>3</v>
      </c>
      <c r="H21" s="1"/>
      <c r="I21" s="5">
        <v>5</v>
      </c>
      <c r="J21" s="1"/>
      <c r="K21" s="1"/>
    </row>
    <row r="22" spans="1:11" ht="12.75">
      <c r="A22" s="1"/>
      <c r="B22" s="1"/>
      <c r="C22" s="1"/>
      <c r="D22" s="30"/>
      <c r="E22" s="30"/>
      <c r="F22" s="99">
        <f t="shared" si="1"/>
      </c>
      <c r="G22" s="18">
        <f t="shared" si="0"/>
      </c>
      <c r="H22" s="1"/>
      <c r="I22" s="5"/>
      <c r="J22" s="1"/>
      <c r="K22" s="1"/>
    </row>
    <row r="23" spans="1:11" ht="12.75">
      <c r="A23" s="1"/>
      <c r="B23" s="1"/>
      <c r="C23" s="1"/>
      <c r="D23" s="30"/>
      <c r="E23" s="30"/>
      <c r="F23" s="99">
        <f t="shared" si="1"/>
      </c>
      <c r="G23" s="18">
        <f t="shared" si="0"/>
      </c>
      <c r="H23" s="1"/>
      <c r="I23" s="5"/>
      <c r="J23" s="1"/>
      <c r="K23" s="1"/>
    </row>
    <row r="24" spans="1:11" ht="12.75">
      <c r="A24" s="1"/>
      <c r="B24" s="1"/>
      <c r="C24" s="1"/>
      <c r="D24" s="30"/>
      <c r="E24" s="30"/>
      <c r="F24" s="99">
        <f t="shared" si="1"/>
      </c>
      <c r="G24" s="18">
        <f t="shared" si="0"/>
      </c>
      <c r="H24" s="1"/>
      <c r="I24" s="5"/>
      <c r="J24" s="1"/>
      <c r="K24" s="1"/>
    </row>
    <row r="25" spans="1:11" ht="12.75">
      <c r="A25" s="1"/>
      <c r="B25" s="1"/>
      <c r="C25" s="1"/>
      <c r="D25" s="30"/>
      <c r="E25" s="30"/>
      <c r="F25" s="99">
        <f t="shared" si="1"/>
      </c>
      <c r="G25" s="18">
        <f t="shared" si="0"/>
      </c>
      <c r="H25" s="1"/>
      <c r="I25" s="5"/>
      <c r="J25" s="1"/>
      <c r="K25" s="1"/>
    </row>
    <row r="26" spans="1:11" ht="12.75">
      <c r="A26" s="1"/>
      <c r="B26" s="1"/>
      <c r="C26" s="1"/>
      <c r="D26" s="66"/>
      <c r="E26" s="66"/>
      <c r="F26" s="100">
        <f t="shared" si="1"/>
      </c>
      <c r="G26" s="17">
        <f t="shared" si="0"/>
      </c>
      <c r="H26" s="1"/>
      <c r="I26" s="6"/>
      <c r="J26" s="1"/>
      <c r="K26" s="1"/>
    </row>
    <row r="27" spans="1:11" ht="12.75">
      <c r="A27" s="1"/>
      <c r="B27" s="1"/>
      <c r="C27" s="1"/>
      <c r="D27" s="10"/>
      <c r="E27" s="10"/>
      <c r="F27" s="10"/>
      <c r="G27" s="10"/>
      <c r="H27" s="1"/>
      <c r="I27" s="1" t="s">
        <v>4</v>
      </c>
      <c r="J27" s="10">
        <f>COUNTA(D11:D26)</f>
        <v>11</v>
      </c>
      <c r="K27" s="1"/>
    </row>
    <row r="28" spans="1:13" ht="12.75">
      <c r="A28" s="33" t="s">
        <v>65</v>
      </c>
      <c r="B28" s="1"/>
      <c r="C28" s="1"/>
      <c r="D28" s="1"/>
      <c r="E28" s="1"/>
      <c r="F28" s="1"/>
      <c r="G28" s="1"/>
      <c r="H28" s="1"/>
      <c r="I28" s="10"/>
      <c r="J28" s="10"/>
      <c r="K28" s="10"/>
      <c r="L28" s="16"/>
      <c r="M28" s="16"/>
    </row>
    <row r="29" spans="1:13" ht="12.75">
      <c r="A29" s="1"/>
      <c r="B29" s="18"/>
      <c r="C29" s="150" t="str">
        <f>E5</f>
        <v>Blue</v>
      </c>
      <c r="D29" s="151" t="s">
        <v>17</v>
      </c>
      <c r="E29" s="91" t="str">
        <f>E6</f>
        <v>Green</v>
      </c>
      <c r="F29" s="155" t="s">
        <v>17</v>
      </c>
      <c r="G29" s="77" t="str">
        <f>E7</f>
        <v>White</v>
      </c>
      <c r="H29" s="156" t="s">
        <v>17</v>
      </c>
      <c r="I29" s="59" t="str">
        <f>E8</f>
        <v>Red</v>
      </c>
      <c r="J29" s="65" t="s">
        <v>17</v>
      </c>
      <c r="K29" s="1"/>
      <c r="L29" s="16"/>
      <c r="M29" s="16"/>
    </row>
    <row r="30" spans="1:13" ht="12.75">
      <c r="A30" s="1"/>
      <c r="B30" s="18" t="s">
        <v>19</v>
      </c>
      <c r="C30" s="152"/>
      <c r="D30" s="38"/>
      <c r="E30" s="93" t="str">
        <f>D21</f>
        <v>Cam</v>
      </c>
      <c r="F30" s="47">
        <v>10.077</v>
      </c>
      <c r="G30" s="78" t="str">
        <f>D20</f>
        <v>Tracey</v>
      </c>
      <c r="H30" s="38">
        <v>11.755</v>
      </c>
      <c r="I30" s="62"/>
      <c r="J30" s="47"/>
      <c r="K30" s="1"/>
      <c r="L30" s="16"/>
      <c r="M30" s="16"/>
    </row>
    <row r="31" spans="1:13" ht="12.75">
      <c r="A31" s="1"/>
      <c r="B31" s="18" t="s">
        <v>20</v>
      </c>
      <c r="C31" s="152"/>
      <c r="D31" s="38"/>
      <c r="E31" s="93" t="str">
        <f>D16</f>
        <v>Dave G</v>
      </c>
      <c r="F31" s="47">
        <v>10.664</v>
      </c>
      <c r="G31" s="78" t="str">
        <f>D19</f>
        <v>Garth</v>
      </c>
      <c r="H31" s="38">
        <v>12.349</v>
      </c>
      <c r="I31" s="62"/>
      <c r="J31" s="47"/>
      <c r="K31" s="1"/>
      <c r="L31" s="16"/>
      <c r="M31" s="16"/>
    </row>
    <row r="32" spans="1:13" ht="12.75">
      <c r="A32" s="1"/>
      <c r="B32" s="18" t="s">
        <v>21</v>
      </c>
      <c r="C32" s="152"/>
      <c r="D32" s="38"/>
      <c r="E32" s="93" t="str">
        <f>D14</f>
        <v>Geoff</v>
      </c>
      <c r="F32" s="47">
        <v>11.489</v>
      </c>
      <c r="G32" s="78" t="str">
        <f>D15</f>
        <v>Drew</v>
      </c>
      <c r="H32" s="38">
        <v>9.31</v>
      </c>
      <c r="I32" s="62"/>
      <c r="J32" s="47"/>
      <c r="K32" s="1"/>
      <c r="L32" s="16"/>
      <c r="M32" s="16"/>
    </row>
    <row r="33" spans="1:13" ht="12.75">
      <c r="A33" s="1"/>
      <c r="B33" s="18" t="s">
        <v>22</v>
      </c>
      <c r="C33" s="152"/>
      <c r="D33" s="38"/>
      <c r="E33" s="93" t="str">
        <f>D18</f>
        <v>Chad</v>
      </c>
      <c r="F33" s="47">
        <v>12.169</v>
      </c>
      <c r="G33" s="78" t="str">
        <f>D11</f>
        <v>Richard</v>
      </c>
      <c r="H33" s="38">
        <v>11.072</v>
      </c>
      <c r="I33" s="62"/>
      <c r="J33" s="47"/>
      <c r="K33" s="1"/>
      <c r="L33" s="16"/>
      <c r="M33" s="16"/>
    </row>
    <row r="34" spans="1:13" ht="12.75">
      <c r="A34" s="1"/>
      <c r="B34" s="18" t="s">
        <v>23</v>
      </c>
      <c r="C34" s="152"/>
      <c r="D34" s="38"/>
      <c r="E34" s="93"/>
      <c r="F34" s="47"/>
      <c r="G34" s="78" t="str">
        <f>D12</f>
        <v>Kev</v>
      </c>
      <c r="H34" s="38">
        <v>14.957</v>
      </c>
      <c r="I34" s="62"/>
      <c r="J34" s="47"/>
      <c r="K34" s="1"/>
      <c r="L34" s="16"/>
      <c r="M34" s="16"/>
    </row>
    <row r="35" spans="1:13" ht="12.75">
      <c r="A35" s="1"/>
      <c r="B35" s="18" t="s">
        <v>24</v>
      </c>
      <c r="C35" s="152"/>
      <c r="D35" s="38"/>
      <c r="E35" s="93"/>
      <c r="F35" s="47"/>
      <c r="G35" s="78" t="str">
        <f>D13</f>
        <v>Jason</v>
      </c>
      <c r="H35" s="38">
        <v>11.04</v>
      </c>
      <c r="I35" s="62"/>
      <c r="J35" s="47"/>
      <c r="K35" s="1"/>
      <c r="L35" s="16"/>
      <c r="M35" s="16"/>
    </row>
    <row r="36" spans="1:13" ht="12.75">
      <c r="A36" s="1"/>
      <c r="B36" s="18" t="s">
        <v>25</v>
      </c>
      <c r="C36" s="152"/>
      <c r="D36" s="38"/>
      <c r="E36" s="93"/>
      <c r="F36" s="47"/>
      <c r="G36" s="78" t="str">
        <f>D17</f>
        <v>Karl</v>
      </c>
      <c r="H36" s="38">
        <v>10.072</v>
      </c>
      <c r="I36" s="62"/>
      <c r="J36" s="47"/>
      <c r="K36" s="1"/>
      <c r="L36" s="16"/>
      <c r="M36" s="16"/>
    </row>
    <row r="37" spans="1:13" ht="12.75">
      <c r="A37" s="1"/>
      <c r="B37" s="18" t="s">
        <v>26</v>
      </c>
      <c r="C37" s="152"/>
      <c r="D37" s="38"/>
      <c r="E37" s="93"/>
      <c r="F37" s="47"/>
      <c r="G37" s="78"/>
      <c r="H37" s="38"/>
      <c r="I37" s="62"/>
      <c r="J37" s="47"/>
      <c r="K37" s="1"/>
      <c r="L37" s="16"/>
      <c r="M37" s="16"/>
    </row>
    <row r="38" spans="1:13" ht="12.75">
      <c r="A38" s="1"/>
      <c r="B38" s="18" t="s">
        <v>27</v>
      </c>
      <c r="C38" s="152"/>
      <c r="D38" s="38"/>
      <c r="E38" s="93"/>
      <c r="F38" s="47"/>
      <c r="G38" s="78"/>
      <c r="H38" s="38"/>
      <c r="I38" s="62"/>
      <c r="J38" s="47"/>
      <c r="K38" s="1"/>
      <c r="L38" s="16"/>
      <c r="M38" s="16"/>
    </row>
    <row r="39" spans="1:13" ht="12.75">
      <c r="A39" s="1"/>
      <c r="B39" s="18" t="s">
        <v>28</v>
      </c>
      <c r="C39" s="152"/>
      <c r="D39" s="38"/>
      <c r="E39" s="93"/>
      <c r="F39" s="47"/>
      <c r="G39" s="78"/>
      <c r="H39" s="38"/>
      <c r="I39" s="62"/>
      <c r="J39" s="47"/>
      <c r="K39" s="1"/>
      <c r="L39" s="16"/>
      <c r="M39" s="16"/>
    </row>
    <row r="40" spans="1:13" ht="12.75">
      <c r="A40" s="1"/>
      <c r="B40" s="18" t="s">
        <v>29</v>
      </c>
      <c r="C40" s="152"/>
      <c r="D40" s="38"/>
      <c r="E40" s="93"/>
      <c r="F40" s="47"/>
      <c r="G40" s="78"/>
      <c r="H40" s="38"/>
      <c r="I40" s="62"/>
      <c r="J40" s="47"/>
      <c r="K40" s="1"/>
      <c r="L40" s="16"/>
      <c r="M40" s="16"/>
    </row>
    <row r="41" spans="1:13" ht="12.75">
      <c r="A41" s="1"/>
      <c r="B41" s="18" t="s">
        <v>30</v>
      </c>
      <c r="C41" s="152"/>
      <c r="D41" s="38"/>
      <c r="E41" s="93"/>
      <c r="F41" s="47"/>
      <c r="G41" s="78"/>
      <c r="H41" s="38"/>
      <c r="I41" s="62"/>
      <c r="J41" s="47"/>
      <c r="K41" s="1"/>
      <c r="L41" s="16"/>
      <c r="M41" s="16"/>
    </row>
    <row r="42" spans="1:13" ht="12.75">
      <c r="A42" s="1"/>
      <c r="B42" s="18" t="s">
        <v>31</v>
      </c>
      <c r="C42" s="152"/>
      <c r="D42" s="38"/>
      <c r="E42" s="93"/>
      <c r="F42" s="47"/>
      <c r="G42" s="78"/>
      <c r="H42" s="38"/>
      <c r="I42" s="62"/>
      <c r="J42" s="47"/>
      <c r="K42" s="1"/>
      <c r="L42" s="16"/>
      <c r="M42" s="16"/>
    </row>
    <row r="43" spans="1:13" ht="12.75">
      <c r="A43" s="1"/>
      <c r="B43" s="18" t="s">
        <v>32</v>
      </c>
      <c r="C43" s="152"/>
      <c r="D43" s="38"/>
      <c r="E43" s="93"/>
      <c r="F43" s="47"/>
      <c r="G43" s="78"/>
      <c r="H43" s="38"/>
      <c r="I43" s="62"/>
      <c r="J43" s="47"/>
      <c r="K43" s="1"/>
      <c r="L43" s="16"/>
      <c r="M43" s="16"/>
    </row>
    <row r="44" spans="1:13" ht="12.75">
      <c r="A44" s="1"/>
      <c r="B44" s="18" t="s">
        <v>33</v>
      </c>
      <c r="C44" s="152"/>
      <c r="D44" s="38"/>
      <c r="E44" s="93"/>
      <c r="F44" s="47"/>
      <c r="G44" s="78"/>
      <c r="H44" s="38"/>
      <c r="I44" s="62"/>
      <c r="J44" s="47"/>
      <c r="K44" s="1"/>
      <c r="L44" s="16"/>
      <c r="M44" s="16"/>
    </row>
    <row r="45" spans="1:13" ht="12.75">
      <c r="A45" s="1"/>
      <c r="B45" s="18" t="s">
        <v>34</v>
      </c>
      <c r="C45" s="154"/>
      <c r="D45" s="67"/>
      <c r="E45" s="94"/>
      <c r="F45" s="68"/>
      <c r="G45" s="79"/>
      <c r="H45" s="67"/>
      <c r="I45" s="157"/>
      <c r="J45" s="68"/>
      <c r="K45" s="1"/>
      <c r="L45" s="16"/>
      <c r="M45" s="16"/>
    </row>
    <row r="46" spans="1:11" ht="12.75">
      <c r="A46" s="1"/>
      <c r="B46" s="1"/>
      <c r="C46" s="10"/>
      <c r="D46" s="10"/>
      <c r="E46" s="10"/>
      <c r="F46" s="10">
        <f>IF(E46&gt;0,RANK(E46,F$11:F$26,1),"")</f>
      </c>
      <c r="G46" s="1"/>
      <c r="H46" s="1"/>
      <c r="I46" s="1"/>
      <c r="J46" s="1"/>
      <c r="K46" s="1"/>
    </row>
    <row r="47" spans="1:11" ht="12.75">
      <c r="A47" s="32" t="s">
        <v>66</v>
      </c>
      <c r="B47" s="1"/>
      <c r="C47" s="4" t="s">
        <v>147</v>
      </c>
      <c r="D47" s="7" t="s">
        <v>10</v>
      </c>
      <c r="E47" s="4" t="s">
        <v>11</v>
      </c>
      <c r="F47" s="8"/>
      <c r="G47" s="4" t="s">
        <v>147</v>
      </c>
      <c r="H47" s="7" t="s">
        <v>10</v>
      </c>
      <c r="I47" s="4" t="s">
        <v>11</v>
      </c>
      <c r="J47" s="4" t="s">
        <v>53</v>
      </c>
      <c r="K47" s="1"/>
    </row>
    <row r="48" spans="1:11" ht="12.75">
      <c r="A48" s="1"/>
      <c r="B48" s="18" t="s">
        <v>35</v>
      </c>
      <c r="C48" s="11">
        <v>1</v>
      </c>
      <c r="D48" s="7" t="str">
        <f>IF(ISERROR(MATCH(C48,$G$11:$G$26,0)),"",INDEX($D$11:$D$26,MATCH(C48,$G$11:$G$26,0),1))</f>
        <v>Drew</v>
      </c>
      <c r="E48" s="113">
        <v>1</v>
      </c>
      <c r="F48" s="13" t="s">
        <v>52</v>
      </c>
      <c r="G48" s="23">
        <v>16</v>
      </c>
      <c r="H48" s="7">
        <f aca="true" t="shared" si="2" ref="H48:H55">IF(ISERROR(MATCH(G48,$G$11:$G$26,0)),"",INDEX($D$11:$D$26,MATCH(G48,$G$11:$G$26,0),1))</f>
      </c>
      <c r="I48" s="113"/>
      <c r="J48" s="7" t="str">
        <f>IF(E48&lt;&gt;I48,IF(E48&gt;I48,D48,H48),"")</f>
        <v>Drew</v>
      </c>
      <c r="K48" s="1"/>
    </row>
    <row r="49" spans="1:11" ht="12.75">
      <c r="A49" s="1"/>
      <c r="B49" s="18" t="s">
        <v>36</v>
      </c>
      <c r="C49" s="10">
        <v>2</v>
      </c>
      <c r="D49" s="5" t="str">
        <f aca="true" t="shared" si="3" ref="D49:D55">IF(ISERROR(MATCH(C49,$G$11:$G$26,0)),"",INDEX($D$11:$D$26,MATCH(C49,$G$11:$G$26,0),1))</f>
        <v>Karl</v>
      </c>
      <c r="E49" s="114">
        <v>1</v>
      </c>
      <c r="F49" s="13" t="s">
        <v>52</v>
      </c>
      <c r="G49" s="20">
        <v>15</v>
      </c>
      <c r="H49" s="5">
        <f t="shared" si="2"/>
      </c>
      <c r="I49" s="114"/>
      <c r="J49" s="5" t="str">
        <f aca="true" t="shared" si="4" ref="J49:J55">IF(E49&lt;&gt;I49,IF(E49&gt;I49,D49,H49),"")</f>
        <v>Karl</v>
      </c>
      <c r="K49" s="1"/>
    </row>
    <row r="50" spans="1:11" ht="12.75">
      <c r="A50" s="1"/>
      <c r="B50" s="18" t="s">
        <v>37</v>
      </c>
      <c r="C50" s="10">
        <v>3</v>
      </c>
      <c r="D50" s="5" t="str">
        <f t="shared" si="3"/>
        <v>Cam</v>
      </c>
      <c r="E50" s="114">
        <v>1</v>
      </c>
      <c r="F50" s="13" t="s">
        <v>52</v>
      </c>
      <c r="G50" s="20">
        <v>14</v>
      </c>
      <c r="H50" s="5">
        <f t="shared" si="2"/>
      </c>
      <c r="I50" s="114"/>
      <c r="J50" s="5" t="str">
        <f t="shared" si="4"/>
        <v>Cam</v>
      </c>
      <c r="K50" s="1"/>
    </row>
    <row r="51" spans="1:11" ht="12.75">
      <c r="A51" s="1"/>
      <c r="B51" s="18" t="s">
        <v>38</v>
      </c>
      <c r="C51" s="10">
        <v>4</v>
      </c>
      <c r="D51" s="5" t="str">
        <f t="shared" si="3"/>
        <v>Dave G</v>
      </c>
      <c r="E51" s="114">
        <v>1</v>
      </c>
      <c r="F51" s="13" t="s">
        <v>52</v>
      </c>
      <c r="G51" s="20">
        <v>13</v>
      </c>
      <c r="H51" s="5">
        <f t="shared" si="2"/>
      </c>
      <c r="I51" s="114"/>
      <c r="J51" s="5" t="str">
        <f t="shared" si="4"/>
        <v>Dave G</v>
      </c>
      <c r="K51" s="1"/>
    </row>
    <row r="52" spans="1:11" ht="12.75">
      <c r="A52" s="1"/>
      <c r="B52" s="18" t="s">
        <v>39</v>
      </c>
      <c r="C52" s="10">
        <v>5</v>
      </c>
      <c r="D52" s="5" t="str">
        <f t="shared" si="3"/>
        <v>Jason</v>
      </c>
      <c r="E52" s="114">
        <v>1</v>
      </c>
      <c r="F52" s="13" t="s">
        <v>52</v>
      </c>
      <c r="G52" s="20">
        <v>12</v>
      </c>
      <c r="H52" s="5">
        <f t="shared" si="2"/>
      </c>
      <c r="I52" s="114"/>
      <c r="J52" s="5" t="str">
        <f t="shared" si="4"/>
        <v>Jason</v>
      </c>
      <c r="K52" s="1"/>
    </row>
    <row r="53" spans="1:11" ht="12.75">
      <c r="A53" s="1"/>
      <c r="B53" s="18" t="s">
        <v>40</v>
      </c>
      <c r="C53" s="10">
        <v>6</v>
      </c>
      <c r="D53" s="5" t="str">
        <f t="shared" si="3"/>
        <v>Richard</v>
      </c>
      <c r="E53" s="114">
        <v>1</v>
      </c>
      <c r="F53" s="13" t="s">
        <v>52</v>
      </c>
      <c r="G53" s="20">
        <v>11</v>
      </c>
      <c r="H53" s="5" t="str">
        <f t="shared" si="2"/>
        <v>Kev</v>
      </c>
      <c r="I53" s="114"/>
      <c r="J53" s="5" t="str">
        <f t="shared" si="4"/>
        <v>Richard</v>
      </c>
      <c r="K53" s="1"/>
    </row>
    <row r="54" spans="1:11" ht="12.75">
      <c r="A54" s="1"/>
      <c r="B54" s="18" t="s">
        <v>41</v>
      </c>
      <c r="C54" s="10">
        <v>7</v>
      </c>
      <c r="D54" s="5" t="str">
        <f t="shared" si="3"/>
        <v>Geoff</v>
      </c>
      <c r="E54" s="114">
        <v>1</v>
      </c>
      <c r="F54" s="13" t="s">
        <v>52</v>
      </c>
      <c r="G54" s="20">
        <v>10</v>
      </c>
      <c r="H54" s="5" t="str">
        <f t="shared" si="2"/>
        <v>Garth</v>
      </c>
      <c r="I54" s="114"/>
      <c r="J54" s="5" t="str">
        <f t="shared" si="4"/>
        <v>Geoff</v>
      </c>
      <c r="K54" s="1"/>
    </row>
    <row r="55" spans="1:11" ht="12.75">
      <c r="A55" s="1"/>
      <c r="B55" s="18" t="s">
        <v>42</v>
      </c>
      <c r="C55" s="14">
        <v>8</v>
      </c>
      <c r="D55" s="6" t="str">
        <f t="shared" si="3"/>
        <v>Tracey</v>
      </c>
      <c r="E55" s="115">
        <v>1</v>
      </c>
      <c r="F55" s="15" t="s">
        <v>52</v>
      </c>
      <c r="G55" s="21">
        <v>9</v>
      </c>
      <c r="H55" s="6" t="str">
        <f t="shared" si="2"/>
        <v>Chad</v>
      </c>
      <c r="I55" s="115"/>
      <c r="J55" s="6" t="str">
        <f t="shared" si="4"/>
        <v>Tracey</v>
      </c>
      <c r="K55" s="1"/>
    </row>
    <row r="56" spans="1:11" ht="12.75">
      <c r="A56" s="33" t="s">
        <v>43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8" t="s">
        <v>44</v>
      </c>
      <c r="C57" s="11" t="s">
        <v>35</v>
      </c>
      <c r="D57" s="7" t="str">
        <f>J48</f>
        <v>Drew</v>
      </c>
      <c r="E57" s="69">
        <v>1</v>
      </c>
      <c r="F57" s="12" t="s">
        <v>52</v>
      </c>
      <c r="G57" s="11" t="s">
        <v>42</v>
      </c>
      <c r="H57" s="7" t="str">
        <f>J55</f>
        <v>Tracey</v>
      </c>
      <c r="I57" s="69"/>
      <c r="J57" s="7" t="str">
        <f>IF(E57&lt;&gt;I57,IF(E57&gt;I57,D57,H57),"")</f>
        <v>Drew</v>
      </c>
      <c r="K57" s="1"/>
    </row>
    <row r="58" spans="1:11" ht="12.75">
      <c r="A58" s="1"/>
      <c r="B58" s="18" t="s">
        <v>45</v>
      </c>
      <c r="C58" s="10" t="s">
        <v>36</v>
      </c>
      <c r="D58" s="5" t="str">
        <f>J49</f>
        <v>Karl</v>
      </c>
      <c r="E58" s="70">
        <v>1</v>
      </c>
      <c r="F58" s="13" t="s">
        <v>52</v>
      </c>
      <c r="G58" s="10" t="s">
        <v>41</v>
      </c>
      <c r="H58" s="5" t="str">
        <f>J54</f>
        <v>Geoff</v>
      </c>
      <c r="I58" s="70"/>
      <c r="J58" s="5" t="str">
        <f>IF(E58&lt;&gt;I58,IF(E58&gt;I58,D58,H58),"")</f>
        <v>Karl</v>
      </c>
      <c r="K58" s="1"/>
    </row>
    <row r="59" spans="1:11" ht="12.75">
      <c r="A59" s="1"/>
      <c r="B59" s="18" t="s">
        <v>46</v>
      </c>
      <c r="C59" s="10" t="s">
        <v>37</v>
      </c>
      <c r="D59" s="5" t="str">
        <f>J50</f>
        <v>Cam</v>
      </c>
      <c r="E59" s="70"/>
      <c r="F59" s="13" t="s">
        <v>52</v>
      </c>
      <c r="G59" s="10" t="s">
        <v>40</v>
      </c>
      <c r="H59" s="5" t="str">
        <f>J53</f>
        <v>Richard</v>
      </c>
      <c r="I59" s="70">
        <v>1</v>
      </c>
      <c r="J59" s="5" t="str">
        <f>IF(E59&lt;&gt;I59,IF(E59&gt;I59,D59,H59),"")</f>
        <v>Richard</v>
      </c>
      <c r="K59" s="1"/>
    </row>
    <row r="60" spans="1:11" ht="12.75">
      <c r="A60" s="1"/>
      <c r="B60" s="18" t="s">
        <v>47</v>
      </c>
      <c r="C60" s="14" t="s">
        <v>38</v>
      </c>
      <c r="D60" s="6" t="str">
        <f>J51</f>
        <v>Dave G</v>
      </c>
      <c r="E60" s="71">
        <v>1</v>
      </c>
      <c r="F60" s="15" t="s">
        <v>52</v>
      </c>
      <c r="G60" s="14" t="s">
        <v>39</v>
      </c>
      <c r="H60" s="6" t="str">
        <f>J52</f>
        <v>Jason</v>
      </c>
      <c r="I60" s="71"/>
      <c r="J60" s="6" t="str">
        <f>IF(E60&lt;&gt;I60,IF(E60&gt;I60,D60,H60),"")</f>
        <v>Dave G</v>
      </c>
      <c r="K60" s="1"/>
    </row>
    <row r="61" spans="1:11" ht="12.75">
      <c r="A61" s="33" t="s">
        <v>48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8" t="s">
        <v>49</v>
      </c>
      <c r="C62" s="11" t="s">
        <v>44</v>
      </c>
      <c r="D62" s="7" t="str">
        <f>J57</f>
        <v>Drew</v>
      </c>
      <c r="E62" s="69">
        <v>1</v>
      </c>
      <c r="F62" s="12" t="s">
        <v>52</v>
      </c>
      <c r="G62" s="11" t="s">
        <v>45</v>
      </c>
      <c r="H62" s="7" t="s">
        <v>164</v>
      </c>
      <c r="I62" s="69"/>
      <c r="J62" s="7" t="str">
        <f>IF(E62&lt;&gt;I62,IF(E62&gt;I62,D62,H62),"")</f>
        <v>Drew</v>
      </c>
      <c r="K62" s="1"/>
    </row>
    <row r="63" spans="1:11" ht="12.75">
      <c r="A63" s="1"/>
      <c r="B63" s="18" t="s">
        <v>50</v>
      </c>
      <c r="C63" s="14" t="s">
        <v>47</v>
      </c>
      <c r="D63" s="6" t="s">
        <v>163</v>
      </c>
      <c r="E63" s="71">
        <v>1</v>
      </c>
      <c r="F63" s="15" t="s">
        <v>52</v>
      </c>
      <c r="G63" s="14" t="s">
        <v>46</v>
      </c>
      <c r="H63" s="6" t="str">
        <f>J59</f>
        <v>Richard</v>
      </c>
      <c r="I63" s="71"/>
      <c r="J63" s="6" t="str">
        <f>IF(E63&lt;&gt;I63,IF(E63&gt;I63,D63,H63),"")</f>
        <v>Dave G</v>
      </c>
      <c r="K63" s="1"/>
    </row>
    <row r="64" spans="1:11" ht="12.75">
      <c r="A64" s="33" t="s">
        <v>51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8"/>
      <c r="C65" s="9" t="s">
        <v>49</v>
      </c>
      <c r="D65" s="4" t="str">
        <f>J62</f>
        <v>Drew</v>
      </c>
      <c r="E65" s="72">
        <v>1</v>
      </c>
      <c r="F65" s="8" t="s">
        <v>52</v>
      </c>
      <c r="G65" s="9" t="s">
        <v>50</v>
      </c>
      <c r="H65" s="4" t="str">
        <f>J63</f>
        <v>Dave G</v>
      </c>
      <c r="I65" s="72"/>
      <c r="J65" s="4" t="str">
        <f>IF(E65&lt;&gt;I65,IF(E65&gt;I65,D65,H65),"")</f>
        <v>Drew</v>
      </c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 t="s">
        <v>80</v>
      </c>
      <c r="B67" s="2" t="s">
        <v>126</v>
      </c>
      <c r="C67" s="9"/>
      <c r="D67" s="9"/>
      <c r="E67" s="9"/>
      <c r="F67" s="9"/>
      <c r="G67" s="9"/>
      <c r="H67" s="9"/>
      <c r="I67" s="9"/>
      <c r="J67" s="3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 t="s">
        <v>82</v>
      </c>
      <c r="B69" s="23" t="s">
        <v>107</v>
      </c>
      <c r="C69" s="11"/>
      <c r="D69" s="11"/>
      <c r="E69" s="11"/>
      <c r="F69" s="11"/>
      <c r="G69" s="11"/>
      <c r="H69" s="11"/>
      <c r="I69" s="11"/>
      <c r="J69" s="31"/>
      <c r="K69" s="1"/>
    </row>
    <row r="70" spans="1:11" ht="12.75">
      <c r="A70" s="1"/>
      <c r="B70" s="21" t="s">
        <v>108</v>
      </c>
      <c r="C70" s="14"/>
      <c r="D70" s="14"/>
      <c r="E70" s="14"/>
      <c r="F70" s="14"/>
      <c r="G70" s="14"/>
      <c r="H70" s="14"/>
      <c r="I70" s="14"/>
      <c r="J70" s="17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 t="s">
        <v>109</v>
      </c>
      <c r="B72" s="2" t="s">
        <v>127</v>
      </c>
      <c r="C72" s="9"/>
      <c r="D72" s="9"/>
      <c r="E72" s="9"/>
      <c r="F72" s="9"/>
      <c r="G72" s="9"/>
      <c r="H72" s="9"/>
      <c r="I72" s="9"/>
      <c r="J72" s="3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 t="s">
        <v>110</v>
      </c>
      <c r="B74" s="23" t="s">
        <v>111</v>
      </c>
      <c r="C74" s="11"/>
      <c r="D74" s="11"/>
      <c r="E74" s="11"/>
      <c r="F74" s="11"/>
      <c r="G74" s="11"/>
      <c r="H74" s="11"/>
      <c r="I74" s="11"/>
      <c r="J74" s="31"/>
      <c r="K74" s="1"/>
    </row>
    <row r="75" spans="1:11" ht="12.75">
      <c r="A75" s="1"/>
      <c r="B75" s="20" t="s">
        <v>112</v>
      </c>
      <c r="C75" s="10"/>
      <c r="D75" s="10"/>
      <c r="E75" s="10"/>
      <c r="F75" s="10"/>
      <c r="G75" s="10"/>
      <c r="H75" s="10"/>
      <c r="I75" s="10"/>
      <c r="J75" s="18"/>
      <c r="K75" s="1"/>
    </row>
    <row r="76" spans="1:11" ht="12.75">
      <c r="A76" s="1"/>
      <c r="B76" s="20" t="s">
        <v>113</v>
      </c>
      <c r="C76" s="10"/>
      <c r="D76" s="10"/>
      <c r="E76" s="10"/>
      <c r="F76" s="10"/>
      <c r="G76" s="10"/>
      <c r="H76" s="10"/>
      <c r="I76" s="10"/>
      <c r="J76" s="18"/>
      <c r="K76" s="1"/>
    </row>
    <row r="77" spans="1:11" ht="12.75">
      <c r="A77" s="1"/>
      <c r="B77" s="21" t="s">
        <v>114</v>
      </c>
      <c r="C77" s="14"/>
      <c r="D77" s="14"/>
      <c r="E77" s="14"/>
      <c r="F77" s="14"/>
      <c r="G77" s="14"/>
      <c r="H77" s="14"/>
      <c r="I77" s="14"/>
      <c r="J77" s="17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</sheetData>
  <sheetProtection sheet="1" objects="1" scenarios="1" selectLockedCells="1" selectUnlockedCells="1"/>
  <mergeCells count="1">
    <mergeCell ref="D9:G9"/>
  </mergeCells>
  <printOptions/>
  <pageMargins left="0.75" right="0.75" top="1" bottom="1" header="0.5" footer="0.5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M104"/>
  <sheetViews>
    <sheetView workbookViewId="0" topLeftCell="A1">
      <selection activeCell="N15" sqref="N15"/>
    </sheetView>
  </sheetViews>
  <sheetFormatPr defaultColWidth="9.140625" defaultRowHeight="12.75"/>
  <cols>
    <col min="2" max="2" width="10.28125" style="0" customWidth="1"/>
    <col min="6" max="6" width="8.8515625" style="0" customWidth="1"/>
    <col min="12" max="12" width="9.140625" style="1" customWidth="1"/>
  </cols>
  <sheetData>
    <row r="1" spans="1:11" ht="12.75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8.25">
      <c r="A2" s="51"/>
      <c r="B2" s="52"/>
      <c r="C2" s="52" t="s">
        <v>102</v>
      </c>
      <c r="D2" s="50"/>
      <c r="E2" s="52" t="s">
        <v>86</v>
      </c>
      <c r="F2" s="52" t="s">
        <v>103</v>
      </c>
      <c r="G2" s="52" t="s">
        <v>128</v>
      </c>
      <c r="H2" s="52" t="s">
        <v>129</v>
      </c>
      <c r="I2" s="52" t="s">
        <v>131</v>
      </c>
      <c r="J2" s="51"/>
      <c r="K2" s="1"/>
    </row>
    <row r="3" spans="1:11" ht="12.75">
      <c r="A3" s="35"/>
      <c r="B3" s="45"/>
      <c r="C3" s="45"/>
      <c r="D3" s="44" t="s">
        <v>70</v>
      </c>
      <c r="E3" s="45" t="s">
        <v>71</v>
      </c>
      <c r="F3" s="37" t="s">
        <v>88</v>
      </c>
      <c r="G3" s="37" t="s">
        <v>105</v>
      </c>
      <c r="H3" s="37" t="s">
        <v>130</v>
      </c>
      <c r="I3" s="37"/>
      <c r="J3" s="35"/>
      <c r="K3" s="1" t="s">
        <v>60</v>
      </c>
    </row>
    <row r="4" spans="1:11" ht="12.75">
      <c r="A4" s="35"/>
      <c r="B4" s="64"/>
      <c r="C4" s="64"/>
      <c r="D4" s="64"/>
      <c r="E4" s="64"/>
      <c r="F4" s="35"/>
      <c r="G4" s="35"/>
      <c r="H4" s="35"/>
      <c r="I4" s="35"/>
      <c r="J4" s="35"/>
      <c r="K4" s="1"/>
    </row>
    <row r="5" spans="1:13" ht="12.75">
      <c r="A5" s="1"/>
      <c r="B5" s="1"/>
      <c r="C5" s="1"/>
      <c r="D5" s="10" t="s">
        <v>15</v>
      </c>
      <c r="E5" s="141" t="str">
        <f>'Race meet'!C9</f>
        <v>Blue</v>
      </c>
      <c r="F5" s="10"/>
      <c r="G5" s="10"/>
      <c r="H5" s="1"/>
      <c r="I5" s="1"/>
      <c r="J5" s="1"/>
      <c r="K5" s="1"/>
      <c r="M5" s="25"/>
    </row>
    <row r="6" spans="1:13" ht="12.75">
      <c r="A6" s="1"/>
      <c r="B6" s="1"/>
      <c r="C6" s="1"/>
      <c r="D6" s="1"/>
      <c r="E6" s="91" t="str">
        <f>'Race meet'!C10</f>
        <v>Green</v>
      </c>
      <c r="F6" s="1"/>
      <c r="G6" s="1"/>
      <c r="H6" s="1"/>
      <c r="I6" s="1"/>
      <c r="J6" s="1"/>
      <c r="K6" s="10"/>
      <c r="M6" s="25"/>
    </row>
    <row r="7" spans="1:13" ht="12.75">
      <c r="A7" s="1"/>
      <c r="B7" s="1"/>
      <c r="C7" s="1"/>
      <c r="D7" s="1"/>
      <c r="E7" s="76" t="str">
        <f>'Race meet'!C11</f>
        <v>White</v>
      </c>
      <c r="F7" s="1"/>
      <c r="G7" s="1"/>
      <c r="H7" s="1"/>
      <c r="I7" s="1"/>
      <c r="J7" s="1"/>
      <c r="K7" s="10"/>
      <c r="M7" s="25"/>
    </row>
    <row r="8" spans="1:13" ht="12.75">
      <c r="A8" s="1"/>
      <c r="B8" s="1"/>
      <c r="C8" s="1"/>
      <c r="D8" s="1"/>
      <c r="E8" s="59" t="str">
        <f>'Race meet'!C12</f>
        <v>Red</v>
      </c>
      <c r="F8" s="1"/>
      <c r="G8" s="1"/>
      <c r="H8" s="1"/>
      <c r="I8" s="1"/>
      <c r="J8" s="1"/>
      <c r="K8" s="10"/>
      <c r="M8" s="25"/>
    </row>
    <row r="9" spans="1:13" ht="12.75">
      <c r="A9" s="1"/>
      <c r="B9" s="1"/>
      <c r="C9" s="1"/>
      <c r="D9" s="190" t="s">
        <v>18</v>
      </c>
      <c r="E9" s="191"/>
      <c r="F9" s="191"/>
      <c r="G9" s="192"/>
      <c r="H9" s="1"/>
      <c r="I9" s="190" t="s">
        <v>189</v>
      </c>
      <c r="J9" s="195"/>
      <c r="K9" s="195"/>
      <c r="L9" s="196"/>
      <c r="M9" s="25"/>
    </row>
    <row r="10" spans="1:13" ht="12.75">
      <c r="A10" s="1"/>
      <c r="B10" s="1"/>
      <c r="C10" s="1"/>
      <c r="D10" s="2" t="s">
        <v>10</v>
      </c>
      <c r="E10" s="4" t="s">
        <v>16</v>
      </c>
      <c r="F10" s="11" t="s">
        <v>17</v>
      </c>
      <c r="G10" s="4" t="s">
        <v>14</v>
      </c>
      <c r="H10" s="1"/>
      <c r="I10" s="4" t="s">
        <v>190</v>
      </c>
      <c r="J10" s="4" t="s">
        <v>191</v>
      </c>
      <c r="K10" s="4" t="s">
        <v>192</v>
      </c>
      <c r="L10" s="4" t="s">
        <v>193</v>
      </c>
      <c r="M10" s="25"/>
    </row>
    <row r="11" spans="1:13" ht="12.75">
      <c r="A11" s="1"/>
      <c r="B11" s="1"/>
      <c r="C11" s="1"/>
      <c r="D11" s="27" t="s">
        <v>166</v>
      </c>
      <c r="E11" s="101" t="s">
        <v>148</v>
      </c>
      <c r="F11" s="98">
        <f aca="true" t="shared" si="0" ref="F11:F26">IF(E11=$C$29,IF(INDEX($D$30:$D$45,MATCH(D11,$C$30:$C$45,0),1)=0,"",INDEX($D$30:$D$45,MATCH(D11,$C$30:$C$45,0),1)),IF(E11=$E$29,IF(INDEX($F$30:$F$45,MATCH(D11,$E$30:$E$45,0),1)=0,"",INDEX($F$30:$F$45,MATCH(D11,$E$30:$E$45,0),1)),IF(E11=$G$29,IF(INDEX($H$30:$H$45,MATCH(D11,$G$30:$G$45,0),1)=0,"",INDEX($H$30:$H$45,MATCH(D11,$G$30:$G$45,0),1)),IF(E11=$I$29,IF(INDEX($J$30:$J$45,MATCH(D11,$I$30:$I$45,0),1)=0,"",INDEX($J$30:$J$45,MATCH(D11,$I$30:$I$45,0),1)),""))))</f>
        <v>9.051</v>
      </c>
      <c r="G11" s="18">
        <f aca="true" t="shared" si="1" ref="G11:G26">IF(ISNUMBER(F11),RANK(F11,F$11:F$26,1),"")</f>
        <v>10</v>
      </c>
      <c r="H11" s="1"/>
      <c r="I11" s="5"/>
      <c r="J11" s="5">
        <v>1</v>
      </c>
      <c r="K11" s="5">
        <v>3</v>
      </c>
      <c r="L11" s="5">
        <f>I11+J11+K11</f>
        <v>4</v>
      </c>
      <c r="M11" s="25"/>
    </row>
    <row r="12" spans="1:13" ht="12.75">
      <c r="A12" s="1"/>
      <c r="B12" s="1"/>
      <c r="C12" s="1"/>
      <c r="D12" s="28" t="s">
        <v>172</v>
      </c>
      <c r="E12" s="101" t="s">
        <v>148</v>
      </c>
      <c r="F12" s="99">
        <f t="shared" si="0"/>
        <v>9.873</v>
      </c>
      <c r="G12" s="18">
        <f t="shared" si="1"/>
        <v>11</v>
      </c>
      <c r="H12" s="1"/>
      <c r="I12" s="5"/>
      <c r="J12" s="5">
        <v>1</v>
      </c>
      <c r="K12" s="5">
        <v>3</v>
      </c>
      <c r="L12" s="5">
        <f aca="true" t="shared" si="2" ref="L12:L21">I12+J12+K12</f>
        <v>4</v>
      </c>
      <c r="M12" s="25"/>
    </row>
    <row r="13" spans="1:13" ht="12.75">
      <c r="A13" s="1"/>
      <c r="B13" s="1"/>
      <c r="C13" s="1"/>
      <c r="D13" s="28" t="s">
        <v>168</v>
      </c>
      <c r="E13" s="101" t="s">
        <v>148</v>
      </c>
      <c r="F13" s="99">
        <f t="shared" si="0"/>
        <v>7.328</v>
      </c>
      <c r="G13" s="18">
        <f t="shared" si="1"/>
        <v>6</v>
      </c>
      <c r="H13" s="1"/>
      <c r="I13" s="5"/>
      <c r="J13" s="5">
        <v>2</v>
      </c>
      <c r="K13" s="5">
        <v>3</v>
      </c>
      <c r="L13" s="5">
        <f t="shared" si="2"/>
        <v>5</v>
      </c>
      <c r="M13" s="25"/>
    </row>
    <row r="14" spans="1:13" ht="12.75">
      <c r="A14" s="1"/>
      <c r="B14" s="1"/>
      <c r="C14" s="1"/>
      <c r="D14" s="28" t="s">
        <v>171</v>
      </c>
      <c r="E14" s="101" t="s">
        <v>188</v>
      </c>
      <c r="F14" s="99">
        <f t="shared" si="0"/>
        <v>7.077</v>
      </c>
      <c r="G14" s="18">
        <f t="shared" si="1"/>
        <v>4</v>
      </c>
      <c r="H14" s="1"/>
      <c r="I14" s="5"/>
      <c r="J14" s="5">
        <v>2</v>
      </c>
      <c r="K14" s="5">
        <v>3</v>
      </c>
      <c r="L14" s="5">
        <f t="shared" si="2"/>
        <v>5</v>
      </c>
      <c r="M14" s="25"/>
    </row>
    <row r="15" spans="1:13" ht="12.75">
      <c r="A15" s="1"/>
      <c r="B15" s="1"/>
      <c r="C15" s="1"/>
      <c r="D15" s="28" t="s">
        <v>165</v>
      </c>
      <c r="E15" s="101" t="s">
        <v>148</v>
      </c>
      <c r="F15" s="99">
        <f t="shared" si="0"/>
        <v>6.403</v>
      </c>
      <c r="G15" s="18">
        <f t="shared" si="1"/>
        <v>2</v>
      </c>
      <c r="H15" s="1"/>
      <c r="I15" s="5">
        <v>2</v>
      </c>
      <c r="J15" s="5">
        <v>3</v>
      </c>
      <c r="K15" s="5">
        <v>6</v>
      </c>
      <c r="L15" s="5">
        <f t="shared" si="2"/>
        <v>11</v>
      </c>
      <c r="M15" s="25"/>
    </row>
    <row r="16" spans="1:13" ht="12.75">
      <c r="A16" s="1"/>
      <c r="B16" s="1"/>
      <c r="C16" s="1"/>
      <c r="D16" s="28" t="s">
        <v>163</v>
      </c>
      <c r="E16" s="101" t="s">
        <v>148</v>
      </c>
      <c r="F16" s="99">
        <f t="shared" si="0"/>
        <v>6.882</v>
      </c>
      <c r="G16" s="18">
        <f t="shared" si="1"/>
        <v>3</v>
      </c>
      <c r="H16" s="1"/>
      <c r="I16" s="5">
        <v>1</v>
      </c>
      <c r="J16" s="5">
        <v>3</v>
      </c>
      <c r="K16" s="5">
        <v>4</v>
      </c>
      <c r="L16" s="5">
        <f t="shared" si="2"/>
        <v>8</v>
      </c>
      <c r="M16" s="25"/>
    </row>
    <row r="17" spans="1:12" ht="12.75">
      <c r="A17" s="1"/>
      <c r="B17" s="1"/>
      <c r="C17" s="1"/>
      <c r="D17" s="28" t="s">
        <v>164</v>
      </c>
      <c r="E17" s="101" t="s">
        <v>148</v>
      </c>
      <c r="F17" s="99">
        <f t="shared" si="0"/>
        <v>6.364</v>
      </c>
      <c r="G17" s="18">
        <f t="shared" si="1"/>
        <v>1</v>
      </c>
      <c r="H17" s="1"/>
      <c r="I17" s="5">
        <v>3</v>
      </c>
      <c r="J17" s="5">
        <v>3</v>
      </c>
      <c r="K17" s="5">
        <v>5</v>
      </c>
      <c r="L17" s="5">
        <f t="shared" si="2"/>
        <v>11</v>
      </c>
    </row>
    <row r="18" spans="1:12" ht="12.75">
      <c r="A18" s="1"/>
      <c r="B18" s="1"/>
      <c r="C18" s="1"/>
      <c r="D18" s="28" t="s">
        <v>177</v>
      </c>
      <c r="E18" s="101" t="s">
        <v>188</v>
      </c>
      <c r="F18" s="99">
        <f t="shared" si="0"/>
        <v>8.757</v>
      </c>
      <c r="G18" s="18">
        <f t="shared" si="1"/>
        <v>9</v>
      </c>
      <c r="H18" s="1"/>
      <c r="I18" s="5"/>
      <c r="J18" s="5">
        <v>1</v>
      </c>
      <c r="K18" s="5">
        <v>3</v>
      </c>
      <c r="L18" s="5">
        <f t="shared" si="2"/>
        <v>4</v>
      </c>
    </row>
    <row r="19" spans="1:12" ht="12.75">
      <c r="A19" s="1"/>
      <c r="B19" s="1"/>
      <c r="C19" s="1"/>
      <c r="D19" s="28" t="s">
        <v>176</v>
      </c>
      <c r="E19" s="101" t="s">
        <v>148</v>
      </c>
      <c r="F19" s="99">
        <f t="shared" si="0"/>
        <v>8.158</v>
      </c>
      <c r="G19" s="18">
        <f t="shared" si="1"/>
        <v>8</v>
      </c>
      <c r="H19" s="1"/>
      <c r="I19" s="5"/>
      <c r="J19" s="5">
        <v>1</v>
      </c>
      <c r="K19" s="5">
        <v>3</v>
      </c>
      <c r="L19" s="5">
        <f t="shared" si="2"/>
        <v>4</v>
      </c>
    </row>
    <row r="20" spans="1:12" ht="12.75">
      <c r="A20" s="1"/>
      <c r="B20" s="1"/>
      <c r="C20" s="1"/>
      <c r="D20" s="28" t="s">
        <v>167</v>
      </c>
      <c r="E20" s="101" t="s">
        <v>148</v>
      </c>
      <c r="F20" s="99">
        <f t="shared" si="0"/>
        <v>7.082</v>
      </c>
      <c r="G20" s="18">
        <f t="shared" si="1"/>
        <v>5</v>
      </c>
      <c r="H20" s="1"/>
      <c r="I20" s="5"/>
      <c r="J20" s="5">
        <v>2</v>
      </c>
      <c r="K20" s="5">
        <v>3</v>
      </c>
      <c r="L20" s="5">
        <f t="shared" si="2"/>
        <v>5</v>
      </c>
    </row>
    <row r="21" spans="1:12" ht="12.75">
      <c r="A21" s="1"/>
      <c r="B21" s="1"/>
      <c r="C21" s="1"/>
      <c r="D21" s="28" t="s">
        <v>169</v>
      </c>
      <c r="E21" s="101" t="s">
        <v>188</v>
      </c>
      <c r="F21" s="99">
        <f t="shared" si="0"/>
        <v>7.506</v>
      </c>
      <c r="G21" s="18">
        <f t="shared" si="1"/>
        <v>7</v>
      </c>
      <c r="H21" s="1"/>
      <c r="I21" s="5"/>
      <c r="J21" s="5">
        <v>1</v>
      </c>
      <c r="K21" s="5">
        <v>3</v>
      </c>
      <c r="L21" s="5">
        <f t="shared" si="2"/>
        <v>4</v>
      </c>
    </row>
    <row r="22" spans="1:12" ht="12.75">
      <c r="A22" s="1"/>
      <c r="B22" s="1"/>
      <c r="C22" s="1"/>
      <c r="D22" s="30"/>
      <c r="E22" s="101"/>
      <c r="F22" s="99">
        <f t="shared" si="0"/>
      </c>
      <c r="G22" s="18">
        <f t="shared" si="1"/>
      </c>
      <c r="H22" s="1"/>
      <c r="I22" s="5"/>
      <c r="J22" s="5"/>
      <c r="K22" s="5"/>
      <c r="L22" s="5"/>
    </row>
    <row r="23" spans="1:12" ht="12.75">
      <c r="A23" s="1"/>
      <c r="B23" s="1"/>
      <c r="C23" s="1"/>
      <c r="D23" s="30"/>
      <c r="E23" s="101"/>
      <c r="F23" s="99">
        <f t="shared" si="0"/>
      </c>
      <c r="G23" s="18">
        <f t="shared" si="1"/>
      </c>
      <c r="H23" s="1"/>
      <c r="I23" s="5"/>
      <c r="J23" s="5"/>
      <c r="K23" s="5"/>
      <c r="L23" s="5"/>
    </row>
    <row r="24" spans="1:12" ht="12.75">
      <c r="A24" s="1"/>
      <c r="B24" s="1"/>
      <c r="C24" s="1"/>
      <c r="D24" s="30"/>
      <c r="E24" s="101"/>
      <c r="F24" s="99">
        <f t="shared" si="0"/>
      </c>
      <c r="G24" s="18">
        <f t="shared" si="1"/>
      </c>
      <c r="H24" s="1"/>
      <c r="I24" s="5"/>
      <c r="J24" s="5"/>
      <c r="K24" s="5"/>
      <c r="L24" s="5"/>
    </row>
    <row r="25" spans="1:12" ht="12.75">
      <c r="A25" s="1"/>
      <c r="B25" s="1"/>
      <c r="C25" s="1"/>
      <c r="D25" s="30"/>
      <c r="E25" s="101"/>
      <c r="F25" s="99">
        <f t="shared" si="0"/>
      </c>
      <c r="G25" s="18">
        <f t="shared" si="1"/>
      </c>
      <c r="H25" s="1"/>
      <c r="I25" s="5"/>
      <c r="J25" s="5"/>
      <c r="K25" s="5"/>
      <c r="L25" s="5"/>
    </row>
    <row r="26" spans="1:12" ht="12.75">
      <c r="A26" s="1"/>
      <c r="B26" s="1"/>
      <c r="C26" s="1"/>
      <c r="D26" s="66"/>
      <c r="E26" s="102"/>
      <c r="F26" s="100">
        <f t="shared" si="0"/>
      </c>
      <c r="G26" s="17">
        <f t="shared" si="1"/>
      </c>
      <c r="H26" s="1"/>
      <c r="I26" s="6"/>
      <c r="J26" s="6"/>
      <c r="K26" s="6"/>
      <c r="L26" s="6"/>
    </row>
    <row r="27" spans="1:11" ht="12.75">
      <c r="A27" s="1"/>
      <c r="B27" s="1"/>
      <c r="C27" s="1"/>
      <c r="D27" s="1" t="s">
        <v>135</v>
      </c>
      <c r="E27" s="1">
        <f>CEILING(COUNTA(D11:D26)/4,1)</f>
        <v>3</v>
      </c>
      <c r="F27" s="1"/>
      <c r="G27" s="1"/>
      <c r="H27" s="1"/>
      <c r="I27" s="1" t="s">
        <v>4</v>
      </c>
      <c r="J27" s="10">
        <f>COUNTA(D11:D26)</f>
        <v>11</v>
      </c>
      <c r="K27" s="1"/>
    </row>
    <row r="28" spans="1:11" ht="12.75">
      <c r="A28" s="1" t="s">
        <v>65</v>
      </c>
      <c r="B28" s="1"/>
      <c r="C28" s="1"/>
      <c r="D28" s="1"/>
      <c r="E28" s="1"/>
      <c r="F28" s="1"/>
      <c r="G28" s="1"/>
      <c r="H28" s="10"/>
      <c r="I28" s="10"/>
      <c r="J28" s="1"/>
      <c r="K28" s="1"/>
    </row>
    <row r="29" spans="1:11" ht="12.75">
      <c r="A29" s="1"/>
      <c r="B29" s="18"/>
      <c r="C29" s="150" t="str">
        <f>E5</f>
        <v>Blue</v>
      </c>
      <c r="D29" s="151" t="s">
        <v>17</v>
      </c>
      <c r="E29" s="91" t="str">
        <f>E6</f>
        <v>Green</v>
      </c>
      <c r="F29" s="155" t="s">
        <v>17</v>
      </c>
      <c r="G29" s="77" t="str">
        <f>E7</f>
        <v>White</v>
      </c>
      <c r="H29" s="156" t="s">
        <v>17</v>
      </c>
      <c r="I29" s="59" t="str">
        <f>E8</f>
        <v>Red</v>
      </c>
      <c r="J29" s="65" t="s">
        <v>17</v>
      </c>
      <c r="K29" s="1"/>
    </row>
    <row r="30" spans="1:11" ht="12.75">
      <c r="A30" s="1"/>
      <c r="B30" s="18" t="s">
        <v>19</v>
      </c>
      <c r="C30" s="152"/>
      <c r="D30" s="69"/>
      <c r="E30" s="93" t="str">
        <f>D18</f>
        <v>Chad</v>
      </c>
      <c r="F30" s="69">
        <v>8.757</v>
      </c>
      <c r="G30" s="78" t="str">
        <f>D13</f>
        <v>Jason</v>
      </c>
      <c r="H30" s="69">
        <v>7.328</v>
      </c>
      <c r="I30" s="62"/>
      <c r="J30" s="69"/>
      <c r="K30" s="1"/>
    </row>
    <row r="31" spans="1:11" ht="12.75">
      <c r="A31" s="1"/>
      <c r="B31" s="18" t="s">
        <v>20</v>
      </c>
      <c r="C31" s="152"/>
      <c r="D31" s="38"/>
      <c r="E31" s="93" t="str">
        <f>D14</f>
        <v>Geoff</v>
      </c>
      <c r="F31" s="47">
        <v>7.077</v>
      </c>
      <c r="G31" s="78" t="str">
        <f>D20</f>
        <v>Tracey</v>
      </c>
      <c r="H31" s="38">
        <v>7.082</v>
      </c>
      <c r="I31" s="62"/>
      <c r="J31" s="47"/>
      <c r="K31" s="1"/>
    </row>
    <row r="32" spans="1:11" ht="12.75">
      <c r="A32" s="1"/>
      <c r="B32" s="18" t="s">
        <v>21</v>
      </c>
      <c r="C32" s="152"/>
      <c r="D32" s="38"/>
      <c r="E32" s="93" t="str">
        <f>D21</f>
        <v>Cam</v>
      </c>
      <c r="F32" s="47">
        <v>7.506</v>
      </c>
      <c r="G32" s="78" t="str">
        <f>D17</f>
        <v>Karl</v>
      </c>
      <c r="H32" s="38">
        <v>6.364</v>
      </c>
      <c r="I32" s="62"/>
      <c r="J32" s="47"/>
      <c r="K32" s="1"/>
    </row>
    <row r="33" spans="1:11" ht="12.75">
      <c r="A33" s="1"/>
      <c r="B33" s="18" t="s">
        <v>22</v>
      </c>
      <c r="C33" s="152"/>
      <c r="D33" s="38"/>
      <c r="E33" s="93"/>
      <c r="F33" s="47"/>
      <c r="G33" s="78" t="str">
        <f>D11</f>
        <v>Richard</v>
      </c>
      <c r="H33" s="38">
        <v>9.051</v>
      </c>
      <c r="I33" s="62"/>
      <c r="J33" s="47"/>
      <c r="K33" s="1"/>
    </row>
    <row r="34" spans="1:11" ht="12.75">
      <c r="A34" s="1"/>
      <c r="B34" s="18" t="s">
        <v>23</v>
      </c>
      <c r="C34" s="152"/>
      <c r="D34" s="38"/>
      <c r="E34" s="93"/>
      <c r="F34" s="47"/>
      <c r="G34" s="78" t="str">
        <f>D12</f>
        <v>Kev</v>
      </c>
      <c r="H34" s="38">
        <v>9.873</v>
      </c>
      <c r="I34" s="62"/>
      <c r="J34" s="47"/>
      <c r="K34" s="1"/>
    </row>
    <row r="35" spans="1:11" ht="12.75">
      <c r="A35" s="1"/>
      <c r="B35" s="18" t="s">
        <v>24</v>
      </c>
      <c r="C35" s="152"/>
      <c r="D35" s="38"/>
      <c r="E35" s="93"/>
      <c r="F35" s="47"/>
      <c r="G35" s="78" t="str">
        <f>D15</f>
        <v>Drew</v>
      </c>
      <c r="H35" s="38">
        <v>6.403</v>
      </c>
      <c r="I35" s="62"/>
      <c r="J35" s="47"/>
      <c r="K35" s="1"/>
    </row>
    <row r="36" spans="1:11" ht="12.75">
      <c r="A36" s="1"/>
      <c r="B36" s="18" t="s">
        <v>25</v>
      </c>
      <c r="C36" s="152"/>
      <c r="D36" s="38"/>
      <c r="E36" s="93"/>
      <c r="F36" s="47"/>
      <c r="G36" s="78" t="str">
        <f>D19</f>
        <v>Garth</v>
      </c>
      <c r="H36" s="38">
        <v>8.158</v>
      </c>
      <c r="I36" s="62"/>
      <c r="J36" s="47"/>
      <c r="K36" s="1"/>
    </row>
    <row r="37" spans="1:11" ht="12.75">
      <c r="A37" s="1"/>
      <c r="B37" s="18" t="s">
        <v>26</v>
      </c>
      <c r="C37" s="152"/>
      <c r="D37" s="38"/>
      <c r="E37" s="93"/>
      <c r="F37" s="47"/>
      <c r="G37" s="78" t="str">
        <f>D16</f>
        <v>Dave G</v>
      </c>
      <c r="H37" s="38">
        <v>6.882</v>
      </c>
      <c r="I37" s="62"/>
      <c r="J37" s="47"/>
      <c r="K37" s="1"/>
    </row>
    <row r="38" spans="1:11" ht="12.75">
      <c r="A38" s="1"/>
      <c r="B38" s="18" t="s">
        <v>27</v>
      </c>
      <c r="C38" s="152"/>
      <c r="D38" s="38"/>
      <c r="E38" s="93"/>
      <c r="F38" s="47"/>
      <c r="G38" s="78"/>
      <c r="H38" s="38"/>
      <c r="I38" s="62"/>
      <c r="J38" s="47"/>
      <c r="K38" s="1"/>
    </row>
    <row r="39" spans="1:11" ht="12.75">
      <c r="A39" s="1"/>
      <c r="B39" s="18" t="s">
        <v>28</v>
      </c>
      <c r="C39" s="152"/>
      <c r="D39" s="38"/>
      <c r="E39" s="93"/>
      <c r="F39" s="47"/>
      <c r="G39" s="78"/>
      <c r="H39" s="38"/>
      <c r="I39" s="62"/>
      <c r="J39" s="47"/>
      <c r="K39" s="1"/>
    </row>
    <row r="40" spans="1:13" ht="12.75">
      <c r="A40" s="1"/>
      <c r="B40" s="18" t="s">
        <v>29</v>
      </c>
      <c r="C40" s="152"/>
      <c r="D40" s="38"/>
      <c r="E40" s="93"/>
      <c r="F40" s="47"/>
      <c r="G40" s="78"/>
      <c r="H40" s="38"/>
      <c r="I40" s="62"/>
      <c r="J40" s="47"/>
      <c r="K40" s="1"/>
      <c r="M40" s="25"/>
    </row>
    <row r="41" spans="1:13" ht="12.75">
      <c r="A41" s="1"/>
      <c r="B41" s="18" t="s">
        <v>30</v>
      </c>
      <c r="C41" s="152"/>
      <c r="D41" s="38"/>
      <c r="E41" s="93"/>
      <c r="F41" s="47"/>
      <c r="G41" s="78"/>
      <c r="H41" s="38"/>
      <c r="I41" s="62"/>
      <c r="J41" s="47"/>
      <c r="K41" s="1"/>
      <c r="M41" s="25"/>
    </row>
    <row r="42" spans="1:13" ht="12.75">
      <c r="A42" s="1"/>
      <c r="B42" s="18" t="s">
        <v>31</v>
      </c>
      <c r="C42" s="152"/>
      <c r="D42" s="38"/>
      <c r="E42" s="93"/>
      <c r="F42" s="47"/>
      <c r="G42" s="78"/>
      <c r="H42" s="38"/>
      <c r="I42" s="62"/>
      <c r="J42" s="47"/>
      <c r="K42" s="1"/>
      <c r="M42" s="25"/>
    </row>
    <row r="43" spans="1:13" ht="12.75">
      <c r="A43" s="1"/>
      <c r="B43" s="18" t="s">
        <v>32</v>
      </c>
      <c r="C43" s="152"/>
      <c r="D43" s="38"/>
      <c r="E43" s="93"/>
      <c r="F43" s="47"/>
      <c r="G43" s="78"/>
      <c r="H43" s="38"/>
      <c r="I43" s="62"/>
      <c r="J43" s="47"/>
      <c r="K43" s="1"/>
      <c r="M43" s="25"/>
    </row>
    <row r="44" spans="1:13" ht="12.75">
      <c r="A44" s="1"/>
      <c r="B44" s="18" t="s">
        <v>33</v>
      </c>
      <c r="C44" s="152"/>
      <c r="D44" s="38"/>
      <c r="E44" s="93"/>
      <c r="F44" s="47"/>
      <c r="G44" s="78"/>
      <c r="H44" s="38"/>
      <c r="I44" s="62"/>
      <c r="J44" s="47"/>
      <c r="K44" s="1"/>
      <c r="M44" s="25"/>
    </row>
    <row r="45" spans="1:13" ht="12.75">
      <c r="A45" s="1"/>
      <c r="B45" s="18" t="s">
        <v>34</v>
      </c>
      <c r="C45" s="154"/>
      <c r="D45" s="67"/>
      <c r="E45" s="94"/>
      <c r="F45" s="68"/>
      <c r="G45" s="79"/>
      <c r="H45" s="67"/>
      <c r="I45" s="157"/>
      <c r="J45" s="68"/>
      <c r="K45" s="1"/>
      <c r="M45" s="25"/>
    </row>
    <row r="46" spans="1:13" ht="12.75">
      <c r="A46" s="33" t="s">
        <v>6</v>
      </c>
      <c r="B46" s="1"/>
      <c r="C46" s="193"/>
      <c r="D46" s="193"/>
      <c r="E46" s="193"/>
      <c r="F46" s="193"/>
      <c r="G46" s="193"/>
      <c r="H46" s="193"/>
      <c r="I46" s="193"/>
      <c r="J46" s="193"/>
      <c r="K46" s="10"/>
      <c r="L46" s="10"/>
      <c r="M46" s="25"/>
    </row>
    <row r="47" spans="1:13" ht="12.75">
      <c r="A47" s="1"/>
      <c r="B47" s="1"/>
      <c r="C47" s="190" t="s">
        <v>10</v>
      </c>
      <c r="D47" s="192"/>
      <c r="E47" s="190" t="s">
        <v>10</v>
      </c>
      <c r="F47" s="192"/>
      <c r="G47" s="190" t="s">
        <v>10</v>
      </c>
      <c r="H47" s="192"/>
      <c r="I47" s="190" t="s">
        <v>10</v>
      </c>
      <c r="J47" s="192"/>
      <c r="K47" s="20"/>
      <c r="L47" s="10"/>
      <c r="M47" s="25"/>
    </row>
    <row r="48" spans="1:13" ht="12.75">
      <c r="A48" s="1"/>
      <c r="B48" s="1"/>
      <c r="C48" s="22">
        <v>1</v>
      </c>
      <c r="D48" s="4" t="str">
        <f>IF(ISERROR(MATCH(C48,$G$11:$G$26,0)),"",INDEX($D$11:$D$26,MATCH(C48,$G$11:$G$26,0),1))</f>
        <v>Karl</v>
      </c>
      <c r="E48" s="4">
        <f>$E$27*2</f>
        <v>6</v>
      </c>
      <c r="F48" s="1" t="str">
        <f>IF(ISERROR(MATCH(E48,$G$11:$G$26,0)),"",INDEX($D$11:$D$26,MATCH(E48,$G$11:$G$26,0),1))</f>
        <v>Jason</v>
      </c>
      <c r="G48" s="22">
        <f>E48+1</f>
        <v>7</v>
      </c>
      <c r="H48" s="1" t="str">
        <f>IF(ISERROR(MATCH(G48,$G$11:$G$26,0)),"",INDEX($D$11:$D$26,MATCH(G48,$G$11:$G$26,0),1))</f>
        <v>Cam</v>
      </c>
      <c r="I48" s="4">
        <f>$E$27*4</f>
        <v>12</v>
      </c>
      <c r="J48" s="2">
        <f>IF(ISERROR(MATCH(I48,$G$11:$G$26,0)),"",INDEX($D$11:$D$26,MATCH(I48,$G$11:$G$26,0),1))</f>
      </c>
      <c r="K48" s="20"/>
      <c r="L48" s="10"/>
      <c r="M48" s="25"/>
    </row>
    <row r="49" spans="1:13" ht="12.75">
      <c r="A49" s="1"/>
      <c r="B49" s="1" t="s">
        <v>55</v>
      </c>
      <c r="C49" s="162" t="str">
        <f>$E$7</f>
        <v>White</v>
      </c>
      <c r="D49" s="69">
        <v>15</v>
      </c>
      <c r="E49" s="80" t="str">
        <f>$E$8</f>
        <v>Red</v>
      </c>
      <c r="F49" s="69">
        <v>11</v>
      </c>
      <c r="G49" s="161" t="str">
        <f>$E$6</f>
        <v>Green</v>
      </c>
      <c r="H49" s="69">
        <v>12</v>
      </c>
      <c r="I49" s="160" t="str">
        <f>$E$5</f>
        <v>Blue</v>
      </c>
      <c r="J49" s="84"/>
      <c r="K49" s="20"/>
      <c r="L49" s="10"/>
      <c r="M49" s="25"/>
    </row>
    <row r="50" spans="1:13" ht="12.75">
      <c r="A50" s="1"/>
      <c r="B50" s="1" t="s">
        <v>56</v>
      </c>
      <c r="C50" s="158" t="str">
        <f>$E$5</f>
        <v>Blue</v>
      </c>
      <c r="D50" s="70">
        <v>12</v>
      </c>
      <c r="E50" s="81" t="str">
        <f>$E$7</f>
        <v>White</v>
      </c>
      <c r="F50" s="70">
        <v>14</v>
      </c>
      <c r="G50" s="75" t="str">
        <f>$E$8</f>
        <v>Red</v>
      </c>
      <c r="H50" s="70">
        <v>9</v>
      </c>
      <c r="I50" s="95" t="str">
        <f>$E$6</f>
        <v>Green</v>
      </c>
      <c r="J50" s="85"/>
      <c r="K50" s="20"/>
      <c r="L50" s="10"/>
      <c r="M50" s="25"/>
    </row>
    <row r="51" spans="1:13" ht="12.75">
      <c r="A51" s="1"/>
      <c r="B51" s="1" t="s">
        <v>57</v>
      </c>
      <c r="C51" s="92" t="str">
        <f>$E$6</f>
        <v>Green</v>
      </c>
      <c r="D51" s="70">
        <v>14</v>
      </c>
      <c r="E51" s="148" t="str">
        <f>$E$5</f>
        <v>Blue</v>
      </c>
      <c r="F51" s="70">
        <v>11</v>
      </c>
      <c r="G51" s="81" t="str">
        <f>$E$7</f>
        <v>White</v>
      </c>
      <c r="H51" s="70">
        <v>13</v>
      </c>
      <c r="I51" s="75" t="str">
        <f>$E$8</f>
        <v>Red</v>
      </c>
      <c r="J51" s="85"/>
      <c r="K51" s="20"/>
      <c r="L51" s="10"/>
      <c r="M51" s="25"/>
    </row>
    <row r="52" spans="1:13" ht="12.75">
      <c r="A52" s="1"/>
      <c r="B52" s="1" t="s">
        <v>58</v>
      </c>
      <c r="C52" s="163" t="str">
        <f>$E$8</f>
        <v>Red</v>
      </c>
      <c r="D52" s="71">
        <v>13</v>
      </c>
      <c r="E52" s="96" t="str">
        <f>$E$6</f>
        <v>Green</v>
      </c>
      <c r="F52" s="71">
        <v>11</v>
      </c>
      <c r="G52" s="159" t="str">
        <f>$E$5</f>
        <v>Blue</v>
      </c>
      <c r="H52" s="71">
        <v>8</v>
      </c>
      <c r="I52" s="82" t="str">
        <f>$E$7</f>
        <v>White</v>
      </c>
      <c r="J52" s="86"/>
      <c r="K52" s="20"/>
      <c r="L52" s="10"/>
      <c r="M52" s="25"/>
    </row>
    <row r="53" spans="1:13" ht="12.75">
      <c r="A53" s="1"/>
      <c r="B53" s="1" t="s">
        <v>59</v>
      </c>
      <c r="C53" s="10"/>
      <c r="D53" s="7">
        <f>SUM(D49:D52)</f>
        <v>54</v>
      </c>
      <c r="E53" s="10"/>
      <c r="F53" s="7">
        <f>SUM(F49:F52)</f>
        <v>47</v>
      </c>
      <c r="G53" s="10"/>
      <c r="H53" s="7">
        <f>SUM(H49:H52)</f>
        <v>42</v>
      </c>
      <c r="I53" s="10"/>
      <c r="J53" s="23">
        <f>SUM(J49:J52)</f>
        <v>0</v>
      </c>
      <c r="K53" s="20"/>
      <c r="L53" s="10"/>
      <c r="M53" s="25"/>
    </row>
    <row r="54" spans="1:13" ht="12.75">
      <c r="A54" s="1"/>
      <c r="B54" s="1" t="s">
        <v>14</v>
      </c>
      <c r="C54" s="10"/>
      <c r="D54" s="4">
        <f>IF(D53&gt;0,RANK(D53,$D53:$J53,0),"")</f>
        <v>1</v>
      </c>
      <c r="E54" s="10"/>
      <c r="F54" s="4">
        <f>IF(F53&gt;0,RANK(F53,$D53:$J53,0),"")</f>
        <v>2</v>
      </c>
      <c r="G54" s="10"/>
      <c r="H54" s="4">
        <f>IF(H53&gt;0,RANK(H53,$D53:$J53,0),"")</f>
        <v>3</v>
      </c>
      <c r="I54" s="10"/>
      <c r="J54" s="4">
        <f>IF(J53&gt;0,RANK(J53,$D53:$J53,0),"")</f>
      </c>
      <c r="K54" s="20"/>
      <c r="L54" s="10"/>
      <c r="M54" s="25"/>
    </row>
    <row r="55" spans="1:13" ht="12.75">
      <c r="A55" s="33" t="s">
        <v>7</v>
      </c>
      <c r="B55" s="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25"/>
    </row>
    <row r="56" spans="1:13" ht="12.75">
      <c r="A56" s="1"/>
      <c r="B56" s="1"/>
      <c r="C56" s="4">
        <f>IF($E$27&gt;1,C48+1,"")</f>
        <v>2</v>
      </c>
      <c r="D56" s="4" t="str">
        <f>IF(ISERROR(MATCH(C56,$G$11:$G$26,0)),"",INDEX($D$11:$D$26,MATCH(C56,$G$11:$G$26,0),1))</f>
        <v>Drew</v>
      </c>
      <c r="E56" s="4">
        <f>IF($E$27&gt;1,E48-1,"")</f>
        <v>5</v>
      </c>
      <c r="F56" s="4" t="str">
        <f>IF(ISERROR(MATCH(E56,$G$11:$G$26,0)),"",INDEX($D$11:$D$26,MATCH(E56,$G$11:$G$26,0),1))</f>
        <v>Tracey</v>
      </c>
      <c r="G56" s="4">
        <f>IF($E$27&gt;1,G48+1,"")</f>
        <v>8</v>
      </c>
      <c r="H56" s="4" t="str">
        <f>IF(ISERROR(MATCH(G56,$G$11:$G$26,0)),"",INDEX($D$11:$D$26,MATCH(G56,$G$11:$G$26,0),1))</f>
        <v>Garth</v>
      </c>
      <c r="I56" s="4">
        <f>IF($E$27&gt;1,I48-1,"")</f>
        <v>11</v>
      </c>
      <c r="J56" s="2" t="str">
        <f>IF(ISERROR(MATCH(I56,$G$11:$G$26,0)),"",INDEX($D$11:$D$26,MATCH(I56,$G$11:$G$26,0),1))</f>
        <v>Kev</v>
      </c>
      <c r="K56" s="20"/>
      <c r="L56" s="10"/>
      <c r="M56" s="25"/>
    </row>
    <row r="57" spans="1:13" ht="12.75">
      <c r="A57" s="1"/>
      <c r="B57" s="1" t="s">
        <v>55</v>
      </c>
      <c r="C57" s="162" t="str">
        <f>$E$7</f>
        <v>White</v>
      </c>
      <c r="D57" s="69">
        <v>14</v>
      </c>
      <c r="E57" s="80" t="str">
        <f>$E$8</f>
        <v>Red</v>
      </c>
      <c r="F57" s="69">
        <v>7</v>
      </c>
      <c r="G57" s="161" t="str">
        <f>$E$6</f>
        <v>Green</v>
      </c>
      <c r="H57" s="69">
        <v>8</v>
      </c>
      <c r="I57" s="160" t="str">
        <f>$E$5</f>
        <v>Blue</v>
      </c>
      <c r="J57" s="84">
        <v>9</v>
      </c>
      <c r="K57" s="20"/>
      <c r="L57" s="10"/>
      <c r="M57" s="25"/>
    </row>
    <row r="58" spans="1:13" ht="12.75">
      <c r="A58" s="1"/>
      <c r="B58" s="1" t="s">
        <v>56</v>
      </c>
      <c r="C58" s="142" t="str">
        <f>$E$5</f>
        <v>Blue</v>
      </c>
      <c r="D58" s="70">
        <v>14</v>
      </c>
      <c r="E58" s="81" t="str">
        <f>$E$7</f>
        <v>White</v>
      </c>
      <c r="F58" s="70">
        <v>11</v>
      </c>
      <c r="G58" s="75" t="str">
        <f>$E$8</f>
        <v>Red</v>
      </c>
      <c r="H58" s="70">
        <v>8</v>
      </c>
      <c r="I58" s="95" t="str">
        <f>$E$6</f>
        <v>Green</v>
      </c>
      <c r="J58" s="85">
        <v>8</v>
      </c>
      <c r="K58" s="20"/>
      <c r="L58" s="10"/>
      <c r="M58" s="25"/>
    </row>
    <row r="59" spans="1:13" ht="12.75">
      <c r="A59" s="1"/>
      <c r="B59" s="1" t="s">
        <v>57</v>
      </c>
      <c r="C59" s="92" t="str">
        <f>$E$6</f>
        <v>Green</v>
      </c>
      <c r="D59" s="70">
        <v>14</v>
      </c>
      <c r="E59" s="148" t="str">
        <f>$E$5</f>
        <v>Blue</v>
      </c>
      <c r="F59" s="70">
        <v>11</v>
      </c>
      <c r="G59" s="81" t="str">
        <f>$E$7</f>
        <v>White</v>
      </c>
      <c r="H59" s="70">
        <v>9</v>
      </c>
      <c r="I59" s="75" t="str">
        <f>$E$8</f>
        <v>Red</v>
      </c>
      <c r="J59" s="85">
        <v>8</v>
      </c>
      <c r="K59" s="20"/>
      <c r="L59" s="10"/>
      <c r="M59" s="25"/>
    </row>
    <row r="60" spans="1:13" ht="12.75">
      <c r="A60" s="1"/>
      <c r="B60" s="1" t="s">
        <v>58</v>
      </c>
      <c r="C60" s="163" t="str">
        <f>$E$8</f>
        <v>Red</v>
      </c>
      <c r="D60" s="71">
        <v>11</v>
      </c>
      <c r="E60" s="96" t="str">
        <f>$E$6</f>
        <v>Green</v>
      </c>
      <c r="F60" s="71">
        <v>11</v>
      </c>
      <c r="G60" s="159" t="str">
        <f>$E$5</f>
        <v>Blue</v>
      </c>
      <c r="H60" s="71">
        <v>9</v>
      </c>
      <c r="I60" s="82" t="str">
        <f>$E$7</f>
        <v>White</v>
      </c>
      <c r="J60" s="86">
        <v>9</v>
      </c>
      <c r="K60" s="20"/>
      <c r="L60" s="10"/>
      <c r="M60" s="25"/>
    </row>
    <row r="61" spans="1:13" ht="12.75">
      <c r="A61" s="1"/>
      <c r="B61" s="1" t="s">
        <v>59</v>
      </c>
      <c r="C61" s="10"/>
      <c r="D61" s="7">
        <f>SUM(D57:D60)</f>
        <v>53</v>
      </c>
      <c r="E61" s="10"/>
      <c r="F61" s="7">
        <f>SUM(F57:F60)</f>
        <v>40</v>
      </c>
      <c r="G61" s="10"/>
      <c r="H61" s="7">
        <f>SUM(H57:H60)</f>
        <v>34</v>
      </c>
      <c r="I61" s="10"/>
      <c r="J61" s="23">
        <f>SUM(J57:J60)</f>
        <v>34</v>
      </c>
      <c r="K61" s="20"/>
      <c r="L61" s="10"/>
      <c r="M61" s="25"/>
    </row>
    <row r="62" spans="1:13" ht="12.75">
      <c r="A62" s="1"/>
      <c r="B62" s="1" t="s">
        <v>14</v>
      </c>
      <c r="C62" s="10"/>
      <c r="D62" s="4">
        <f>IF(D61&gt;0,RANK(D61,$D61:$J61,0),"")</f>
        <v>1</v>
      </c>
      <c r="E62" s="10"/>
      <c r="F62" s="4">
        <f>IF(F61&gt;0,RANK(F61,$D61:$J61,0),"")</f>
        <v>2</v>
      </c>
      <c r="G62" s="10"/>
      <c r="H62" s="4">
        <f>IF(H61&gt;0,RANK(H61,$D61:$J61,0),"")</f>
        <v>3</v>
      </c>
      <c r="I62" s="10"/>
      <c r="J62" s="4">
        <f>IF(J61&gt;0,RANK(J61,$D61:$J61,0),"")</f>
        <v>3</v>
      </c>
      <c r="K62" s="20"/>
      <c r="L62" s="10"/>
      <c r="M62" s="25"/>
    </row>
    <row r="63" spans="1:13" ht="12.75">
      <c r="A63" s="33" t="s">
        <v>8</v>
      </c>
      <c r="B63" s="1"/>
      <c r="C63" s="19"/>
      <c r="D63" s="19"/>
      <c r="E63" s="19"/>
      <c r="F63" s="19"/>
      <c r="G63" s="19"/>
      <c r="H63" s="19"/>
      <c r="I63" s="19"/>
      <c r="J63" s="19"/>
      <c r="K63" s="10"/>
      <c r="L63" s="10"/>
      <c r="M63" s="25"/>
    </row>
    <row r="64" spans="1:13" ht="12.75">
      <c r="A64" s="1"/>
      <c r="B64" s="1"/>
      <c r="C64" s="2">
        <f>IF($E$27&gt;2,C56+1,"")</f>
        <v>3</v>
      </c>
      <c r="D64" s="4" t="str">
        <f>IF($E$27&gt;2,IF(ISERROR(MATCH(C64,$G$11:$G$26,0)),"",INDEX($D$11:$D$26,MATCH(C64,$G$11:$G$26,0),1)),"")</f>
        <v>Dave G</v>
      </c>
      <c r="E64" s="9">
        <f>IF($E$27&gt;2,E56-1,"")</f>
        <v>4</v>
      </c>
      <c r="F64" s="4" t="str">
        <f>IF($E$27&gt;2,IF(ISERROR(MATCH(E64,$G$11:$G$26,0)),"",INDEX($D$11:$D$26,MATCH(E64,$G$11:$G$26,0),1)),"")</f>
        <v>Geoff</v>
      </c>
      <c r="G64" s="9">
        <f>IF($E$27&gt;2,G56+1,"")</f>
        <v>9</v>
      </c>
      <c r="H64" s="4" t="str">
        <f>IF($E$27&gt;2,IF(ISERROR(MATCH(G64,$G$11:$G$26,0)),"",INDEX($D$11:$D$26,MATCH(G64,$G$11:$G$26,0),1)),"")</f>
        <v>Chad</v>
      </c>
      <c r="I64" s="9">
        <f>IF($E$27&gt;2,I56-1,"")</f>
        <v>10</v>
      </c>
      <c r="J64" s="2" t="str">
        <f>IF($E$27&gt;2,IF(ISERROR(MATCH(I64,$G$11:$G$26,0)),"",INDEX($D$11:$D$26,MATCH(I64,$G$11:$G$26,0),1)),"")</f>
        <v>Richard</v>
      </c>
      <c r="K64" s="20"/>
      <c r="L64" s="10"/>
      <c r="M64" s="25"/>
    </row>
    <row r="65" spans="1:13" ht="12.75">
      <c r="A65" s="1"/>
      <c r="B65" s="1" t="s">
        <v>55</v>
      </c>
      <c r="C65" s="162" t="str">
        <f>$E$7</f>
        <v>White</v>
      </c>
      <c r="D65" s="69">
        <v>15</v>
      </c>
      <c r="E65" s="80" t="str">
        <f>$E$8</f>
        <v>Red</v>
      </c>
      <c r="F65" s="69">
        <v>11</v>
      </c>
      <c r="G65" s="161" t="str">
        <f>$E$6</f>
        <v>Green</v>
      </c>
      <c r="H65" s="69">
        <v>10</v>
      </c>
      <c r="I65" s="160" t="str">
        <f>$E$5</f>
        <v>Blue</v>
      </c>
      <c r="J65" s="84">
        <v>9</v>
      </c>
      <c r="K65" s="20"/>
      <c r="L65" s="10"/>
      <c r="M65" s="25"/>
    </row>
    <row r="66" spans="1:13" ht="12.75">
      <c r="A66" s="1"/>
      <c r="B66" s="1" t="s">
        <v>56</v>
      </c>
      <c r="C66" s="142" t="str">
        <f>$E$5</f>
        <v>Blue</v>
      </c>
      <c r="D66" s="70">
        <v>13</v>
      </c>
      <c r="E66" s="81" t="str">
        <f>$E$7</f>
        <v>White</v>
      </c>
      <c r="F66" s="70">
        <v>13</v>
      </c>
      <c r="G66" s="75" t="str">
        <f>$E$8</f>
        <v>Red</v>
      </c>
      <c r="H66" s="70">
        <v>9</v>
      </c>
      <c r="I66" s="95" t="str">
        <f>$E$6</f>
        <v>Green</v>
      </c>
      <c r="J66" s="85">
        <v>10</v>
      </c>
      <c r="K66" s="20"/>
      <c r="L66" s="10"/>
      <c r="M66" s="25"/>
    </row>
    <row r="67" spans="1:13" ht="12.75">
      <c r="A67" s="1"/>
      <c r="B67" s="1" t="s">
        <v>57</v>
      </c>
      <c r="C67" s="92" t="str">
        <f>$E$6</f>
        <v>Green</v>
      </c>
      <c r="D67" s="70">
        <v>13</v>
      </c>
      <c r="E67" s="148" t="str">
        <f>$E$5</f>
        <v>Blue</v>
      </c>
      <c r="F67" s="70">
        <v>10</v>
      </c>
      <c r="G67" s="81" t="str">
        <f>$E$7</f>
        <v>White</v>
      </c>
      <c r="H67" s="70">
        <v>11</v>
      </c>
      <c r="I67" s="75" t="str">
        <f>$E$8</f>
        <v>Red</v>
      </c>
      <c r="J67" s="85">
        <v>8</v>
      </c>
      <c r="K67" s="20"/>
      <c r="L67" s="10"/>
      <c r="M67" s="25"/>
    </row>
    <row r="68" spans="1:13" ht="12.75">
      <c r="A68" s="1"/>
      <c r="B68" s="1" t="s">
        <v>58</v>
      </c>
      <c r="C68" s="59" t="str">
        <f>$E$8</f>
        <v>Red</v>
      </c>
      <c r="D68" s="71">
        <v>10</v>
      </c>
      <c r="E68" s="96" t="str">
        <f>$E$6</f>
        <v>Green</v>
      </c>
      <c r="F68" s="71">
        <v>13</v>
      </c>
      <c r="G68" s="159" t="str">
        <f>$E$5</f>
        <v>Blue</v>
      </c>
      <c r="H68" s="71">
        <v>8</v>
      </c>
      <c r="I68" s="82" t="str">
        <f>$E$7</f>
        <v>White</v>
      </c>
      <c r="J68" s="86">
        <v>9</v>
      </c>
      <c r="K68" s="20"/>
      <c r="L68" s="10"/>
      <c r="M68" s="25"/>
    </row>
    <row r="69" spans="1:13" ht="12.75">
      <c r="A69" s="1"/>
      <c r="B69" s="1" t="s">
        <v>59</v>
      </c>
      <c r="C69" s="10"/>
      <c r="D69" s="7">
        <f>SUM(D65:D68)</f>
        <v>51</v>
      </c>
      <c r="E69" s="10"/>
      <c r="F69" s="7">
        <f>SUM(F65:F68)</f>
        <v>47</v>
      </c>
      <c r="G69" s="10"/>
      <c r="H69" s="7">
        <f>SUM(H65:H68)</f>
        <v>38</v>
      </c>
      <c r="I69" s="10"/>
      <c r="J69" s="23">
        <f>SUM(J65:J68)</f>
        <v>36</v>
      </c>
      <c r="K69" s="20"/>
      <c r="L69" s="10"/>
      <c r="M69" s="25"/>
    </row>
    <row r="70" spans="1:13" ht="12.75">
      <c r="A70" s="1"/>
      <c r="B70" s="1" t="s">
        <v>14</v>
      </c>
      <c r="C70" s="10"/>
      <c r="D70" s="4">
        <f>IF(D69&gt;0,RANK(D69,$D69:$J69,0),"")</f>
        <v>1</v>
      </c>
      <c r="E70" s="10"/>
      <c r="F70" s="4">
        <f>IF(F69&gt;0,RANK(F69,$D69:$J69,0),"")</f>
        <v>2</v>
      </c>
      <c r="G70" s="10"/>
      <c r="H70" s="4">
        <f>IF(H69&gt;0,RANK(H69,$D69:$J69,0),"")</f>
        <v>3</v>
      </c>
      <c r="I70" s="10"/>
      <c r="J70" s="4">
        <f>IF(J69&gt;0,RANK(J69,$D69:$J69,0),"")</f>
        <v>4</v>
      </c>
      <c r="K70" s="20"/>
      <c r="L70" s="10"/>
      <c r="M70" s="25"/>
    </row>
    <row r="71" spans="1:13" ht="12.75">
      <c r="A71" s="33" t="s">
        <v>9</v>
      </c>
      <c r="B71" s="1"/>
      <c r="C71" s="19"/>
      <c r="D71" s="19"/>
      <c r="E71" s="19"/>
      <c r="F71" s="19"/>
      <c r="G71" s="19"/>
      <c r="H71" s="19"/>
      <c r="I71" s="19"/>
      <c r="J71" s="19"/>
      <c r="K71" s="19"/>
      <c r="L71" s="10"/>
      <c r="M71" s="25"/>
    </row>
    <row r="72" spans="1:13" ht="12.75">
      <c r="A72" s="1"/>
      <c r="B72" s="1"/>
      <c r="C72" s="2">
        <f>IF($E$27&gt;3,C64+1,"")</f>
      </c>
      <c r="D72" s="4">
        <f>IF($E$27&gt;3,IF(ISERROR(MATCH(C72,$G$11:$G$26,0)),"",INDEX($D$11:$D$26,MATCH(C72,$G$11:$G$26,0),1)),"")</f>
      </c>
      <c r="E72" s="9">
        <f>IF($E$27&gt;3,E64-1,"")</f>
      </c>
      <c r="F72" s="4">
        <f>IF($E$27&gt;3,IF(ISERROR(MATCH(E72,$G$11:$G$26,0)),"",INDEX($D$11:$D$26,MATCH(E72,$G$11:$G$26,0),1)),"")</f>
      </c>
      <c r="G72" s="9">
        <f>IF($E$27&gt;3,G64+1,"")</f>
      </c>
      <c r="H72" s="4">
        <f>IF($E$27&gt;3,IF(ISERROR(MATCH(G72,$G$11:$G$26,0)),"",INDEX($D$11:$D$26,MATCH(G72,$G$11:$G$26,0),1)),"")</f>
      </c>
      <c r="I72" s="9">
        <f>IF($E$27&gt;3,I64-1,"")</f>
      </c>
      <c r="J72" s="2">
        <f>IF($E$27&gt;3,IF(ISERROR(MATCH(I72,$G$11:$G$26,0)),"",INDEX($D$11:$D$26,MATCH(I72,$G$11:$G$26,0),1)),"")</f>
      </c>
      <c r="K72" s="24"/>
      <c r="L72" s="10"/>
      <c r="M72" s="25"/>
    </row>
    <row r="73" spans="1:13" ht="12.75">
      <c r="A73" s="1"/>
      <c r="B73" s="1" t="s">
        <v>55</v>
      </c>
      <c r="C73" s="83" t="str">
        <f>$E$7</f>
        <v>White</v>
      </c>
      <c r="D73" s="70"/>
      <c r="E73" s="75" t="str">
        <f>$E$8</f>
        <v>Red</v>
      </c>
      <c r="F73" s="70"/>
      <c r="G73" s="95" t="str">
        <f>$E$6</f>
        <v>Green</v>
      </c>
      <c r="H73" s="70"/>
      <c r="I73" s="148" t="str">
        <f>$E$5</f>
        <v>Blue</v>
      </c>
      <c r="J73" s="85"/>
      <c r="K73" s="20"/>
      <c r="L73" s="10"/>
      <c r="M73" s="25"/>
    </row>
    <row r="74" spans="1:13" ht="12.75">
      <c r="A74" s="1"/>
      <c r="B74" s="1" t="s">
        <v>56</v>
      </c>
      <c r="C74" s="142" t="str">
        <f>$E$5</f>
        <v>Blue</v>
      </c>
      <c r="D74" s="70"/>
      <c r="E74" s="81" t="str">
        <f>$E$7</f>
        <v>White</v>
      </c>
      <c r="F74" s="70"/>
      <c r="G74" s="75" t="str">
        <f>$E$8</f>
        <v>Red</v>
      </c>
      <c r="H74" s="70"/>
      <c r="I74" s="95" t="str">
        <f>$E$6</f>
        <v>Green</v>
      </c>
      <c r="J74" s="85"/>
      <c r="K74" s="20"/>
      <c r="L74" s="10"/>
      <c r="M74" s="25"/>
    </row>
    <row r="75" spans="1:13" ht="12.75">
      <c r="A75" s="1"/>
      <c r="B75" s="1" t="s">
        <v>57</v>
      </c>
      <c r="C75" s="92" t="str">
        <f>$E$6</f>
        <v>Green</v>
      </c>
      <c r="D75" s="70"/>
      <c r="E75" s="148" t="str">
        <f>$E$5</f>
        <v>Blue</v>
      </c>
      <c r="F75" s="70"/>
      <c r="G75" s="81" t="str">
        <f>$E$7</f>
        <v>White</v>
      </c>
      <c r="H75" s="70"/>
      <c r="I75" s="75" t="str">
        <f>$E$8</f>
        <v>Red</v>
      </c>
      <c r="J75" s="85"/>
      <c r="K75" s="20"/>
      <c r="L75" s="10"/>
      <c r="M75" s="25"/>
    </row>
    <row r="76" spans="1:13" ht="12.75">
      <c r="A76" s="1"/>
      <c r="B76" s="1" t="s">
        <v>58</v>
      </c>
      <c r="C76" s="163" t="str">
        <f>$E$8</f>
        <v>Red</v>
      </c>
      <c r="D76" s="71"/>
      <c r="E76" s="96" t="str">
        <f>$E$6</f>
        <v>Green</v>
      </c>
      <c r="F76" s="71"/>
      <c r="G76" s="159" t="str">
        <f>$E$5</f>
        <v>Blue</v>
      </c>
      <c r="H76" s="71"/>
      <c r="I76" s="82" t="str">
        <f>$E$7</f>
        <v>White</v>
      </c>
      <c r="J76" s="86"/>
      <c r="K76" s="20"/>
      <c r="L76" s="10"/>
      <c r="M76" s="25"/>
    </row>
    <row r="77" spans="1:13" ht="12.75">
      <c r="A77" s="1"/>
      <c r="B77" s="1" t="s">
        <v>59</v>
      </c>
      <c r="C77" s="10"/>
      <c r="D77" s="7">
        <f>SUM(D73:D76)</f>
        <v>0</v>
      </c>
      <c r="E77" s="10"/>
      <c r="F77" s="7">
        <f>SUM(F73:F76)</f>
        <v>0</v>
      </c>
      <c r="G77" s="10"/>
      <c r="H77" s="7">
        <f>SUM(H73:H76)</f>
        <v>0</v>
      </c>
      <c r="I77" s="10"/>
      <c r="J77" s="23">
        <f>SUM(J73:J76)</f>
        <v>0</v>
      </c>
      <c r="K77" s="20"/>
      <c r="L77" s="10"/>
      <c r="M77" s="25"/>
    </row>
    <row r="78" spans="1:13" ht="12.75">
      <c r="A78" s="1"/>
      <c r="B78" s="1" t="s">
        <v>14</v>
      </c>
      <c r="C78" s="10"/>
      <c r="D78" s="4">
        <f>IF(D77&gt;0,RANK(D77,$D77:$J77,0),"")</f>
      </c>
      <c r="E78" s="10"/>
      <c r="F78" s="4">
        <f>IF(F77&gt;0,RANK(F77,$D77:$J77,0),"")</f>
      </c>
      <c r="G78" s="10"/>
      <c r="H78" s="4">
        <f>IF(H77&gt;0,RANK(H77,$D77:$J77,0),"")</f>
      </c>
      <c r="I78" s="10"/>
      <c r="J78" s="4">
        <f>IF(J77&gt;0,RANK(J77,$D77:$J77,0),"")</f>
      </c>
      <c r="K78" s="20"/>
      <c r="L78" s="10"/>
      <c r="M78" s="25"/>
    </row>
    <row r="79" spans="1:13" ht="12.75">
      <c r="A79" s="33" t="s">
        <v>51</v>
      </c>
      <c r="B79" s="1"/>
      <c r="C79" s="19"/>
      <c r="D79" s="19"/>
      <c r="E79" s="19"/>
      <c r="F79" s="19"/>
      <c r="G79" s="19"/>
      <c r="H79" s="19"/>
      <c r="I79" s="19"/>
      <c r="J79" s="19"/>
      <c r="K79" s="19"/>
      <c r="L79" s="10"/>
      <c r="M79" s="25"/>
    </row>
    <row r="80" spans="1:13" ht="12.75">
      <c r="A80" s="1"/>
      <c r="B80" s="1"/>
      <c r="C80" s="19"/>
      <c r="D80" s="4" t="str">
        <f>IF($E$27&gt;0,IF(D54="","Winner 1",INDEX(D48:J48,1,MATCH(1,D54:J54,0))),"")</f>
        <v>Karl</v>
      </c>
      <c r="E80" s="19"/>
      <c r="F80" s="4" t="str">
        <f>IF($E$27&gt;1,IF(D62="","Winner 2",INDEX(D56:J56,1,MATCH(1,D62:J62,0))),"")</f>
        <v>Drew</v>
      </c>
      <c r="G80" s="19"/>
      <c r="H80" s="4" t="str">
        <f>IF($E$27&gt;2,IF(D70="","Winner 3",INDEX(D64:J64,1,MATCH(1,D70:J70,0))),"")</f>
        <v>Dave G</v>
      </c>
      <c r="I80" s="19"/>
      <c r="J80" s="2" t="s">
        <v>168</v>
      </c>
      <c r="K80" s="24"/>
      <c r="L80" s="10"/>
      <c r="M80" s="25"/>
    </row>
    <row r="81" spans="1:13" ht="12.75">
      <c r="A81" s="1"/>
      <c r="B81" s="1" t="s">
        <v>55</v>
      </c>
      <c r="C81" s="162" t="str">
        <f>$E$7</f>
        <v>White</v>
      </c>
      <c r="D81" s="69">
        <v>16</v>
      </c>
      <c r="E81" s="80" t="str">
        <f>$E$8</f>
        <v>Red</v>
      </c>
      <c r="F81" s="69">
        <v>15</v>
      </c>
      <c r="G81" s="161" t="str">
        <f>$E$6</f>
        <v>Green</v>
      </c>
      <c r="H81" s="69">
        <v>13</v>
      </c>
      <c r="I81" s="160" t="str">
        <f>$E$5</f>
        <v>Blue</v>
      </c>
      <c r="J81" s="84">
        <v>11</v>
      </c>
      <c r="K81" s="20"/>
      <c r="L81" s="10"/>
      <c r="M81" s="25"/>
    </row>
    <row r="82" spans="1:13" ht="12.75">
      <c r="A82" s="1"/>
      <c r="B82" s="1" t="s">
        <v>56</v>
      </c>
      <c r="C82" s="142" t="str">
        <f>$E$5</f>
        <v>Blue</v>
      </c>
      <c r="D82" s="70">
        <v>13</v>
      </c>
      <c r="E82" s="81" t="str">
        <f>$E$7</f>
        <v>White</v>
      </c>
      <c r="F82" s="70">
        <v>15</v>
      </c>
      <c r="G82" s="75" t="str">
        <f>$E$8</f>
        <v>Red</v>
      </c>
      <c r="H82" s="70">
        <v>13</v>
      </c>
      <c r="I82" s="95" t="str">
        <f>$E$6</f>
        <v>Green</v>
      </c>
      <c r="J82" s="85">
        <v>11</v>
      </c>
      <c r="K82" s="20"/>
      <c r="L82" s="10"/>
      <c r="M82" s="25"/>
    </row>
    <row r="83" spans="1:13" ht="12.75">
      <c r="A83" s="1"/>
      <c r="B83" s="1" t="s">
        <v>57</v>
      </c>
      <c r="C83" s="92" t="str">
        <f>$E$6</f>
        <v>Green</v>
      </c>
      <c r="D83" s="70">
        <v>13</v>
      </c>
      <c r="E83" s="148" t="str">
        <f>$E$5</f>
        <v>Blue</v>
      </c>
      <c r="F83" s="70">
        <v>14</v>
      </c>
      <c r="G83" s="81" t="str">
        <f>$E$7</f>
        <v>White</v>
      </c>
      <c r="H83" s="70">
        <v>14</v>
      </c>
      <c r="I83" s="75" t="str">
        <f>$E$8</f>
        <v>Red</v>
      </c>
      <c r="J83" s="85">
        <v>10</v>
      </c>
      <c r="K83" s="20"/>
      <c r="L83" s="10"/>
      <c r="M83" s="25"/>
    </row>
    <row r="84" spans="1:13" ht="12.75">
      <c r="A84" s="1"/>
      <c r="B84" s="1" t="s">
        <v>58</v>
      </c>
      <c r="C84" s="163" t="str">
        <f>$E$8</f>
        <v>Red</v>
      </c>
      <c r="D84" s="71">
        <v>14</v>
      </c>
      <c r="E84" s="96" t="str">
        <f>$E$6</f>
        <v>Green</v>
      </c>
      <c r="F84" s="71">
        <v>15</v>
      </c>
      <c r="G84" s="159" t="str">
        <f>$E$5</f>
        <v>Blue</v>
      </c>
      <c r="H84" s="71">
        <v>12</v>
      </c>
      <c r="I84" s="82" t="str">
        <f>$E$7</f>
        <v>White</v>
      </c>
      <c r="J84" s="86">
        <v>14</v>
      </c>
      <c r="K84" s="20"/>
      <c r="L84" s="10"/>
      <c r="M84" s="25"/>
    </row>
    <row r="85" spans="1:13" ht="12.75">
      <c r="A85" s="1"/>
      <c r="B85" s="1" t="s">
        <v>59</v>
      </c>
      <c r="C85" s="10"/>
      <c r="D85" s="7">
        <f>SUM(D81:D84)</f>
        <v>56</v>
      </c>
      <c r="E85" s="10"/>
      <c r="F85" s="7">
        <f>SUM(F81:F84)</f>
        <v>59</v>
      </c>
      <c r="G85" s="10"/>
      <c r="H85" s="7">
        <f>SUM(H81:H84)</f>
        <v>52</v>
      </c>
      <c r="I85" s="10"/>
      <c r="J85" s="23">
        <f>SUM(J81:J84)</f>
        <v>46</v>
      </c>
      <c r="K85" s="20"/>
      <c r="L85" s="10"/>
      <c r="M85" s="25"/>
    </row>
    <row r="86" spans="1:13" ht="12.75">
      <c r="A86" s="1"/>
      <c r="B86" s="1" t="s">
        <v>14</v>
      </c>
      <c r="C86" s="10"/>
      <c r="D86" s="4">
        <f>IF(D85&gt;0,RANK(D85,$D85:$J85,0),"")</f>
        <v>2</v>
      </c>
      <c r="E86" s="10"/>
      <c r="F86" s="4">
        <f>IF(F85&gt;0,RANK(F85,$D85:$J85,0),"")</f>
        <v>1</v>
      </c>
      <c r="G86" s="10"/>
      <c r="H86" s="4">
        <f>IF(H85&gt;0,RANK(H85,$D85:$J85,0),"")</f>
        <v>3</v>
      </c>
      <c r="I86" s="10"/>
      <c r="J86" s="4">
        <f>IF(J85&gt;0,RANK(J85,$D85:$J85,0),"")</f>
        <v>4</v>
      </c>
      <c r="K86" s="20"/>
      <c r="L86" s="10"/>
      <c r="M86" s="25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M87" s="25"/>
    </row>
    <row r="88" spans="1:11" ht="12.75">
      <c r="A88" s="1" t="s">
        <v>80</v>
      </c>
      <c r="B88" s="2" t="s">
        <v>126</v>
      </c>
      <c r="C88" s="9"/>
      <c r="D88" s="9"/>
      <c r="E88" s="9"/>
      <c r="F88" s="9"/>
      <c r="G88" s="9"/>
      <c r="H88" s="9"/>
      <c r="I88" s="9"/>
      <c r="J88" s="3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 t="s">
        <v>82</v>
      </c>
      <c r="B90" s="23" t="s">
        <v>146</v>
      </c>
      <c r="C90" s="11"/>
      <c r="D90" s="11"/>
      <c r="E90" s="11"/>
      <c r="F90" s="11"/>
      <c r="G90" s="11"/>
      <c r="H90" s="11"/>
      <c r="I90" s="11"/>
      <c r="J90" s="31"/>
      <c r="K90" s="1"/>
    </row>
    <row r="91" spans="1:11" ht="12.75">
      <c r="A91" s="1"/>
      <c r="B91" s="21" t="s">
        <v>108</v>
      </c>
      <c r="C91" s="14"/>
      <c r="D91" s="14"/>
      <c r="E91" s="14"/>
      <c r="F91" s="14"/>
      <c r="G91" s="14"/>
      <c r="H91" s="14"/>
      <c r="I91" s="14"/>
      <c r="J91" s="17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 t="s">
        <v>109</v>
      </c>
      <c r="B93" s="2" t="s">
        <v>127</v>
      </c>
      <c r="C93" s="9"/>
      <c r="D93" s="9"/>
      <c r="E93" s="9"/>
      <c r="F93" s="9"/>
      <c r="G93" s="9"/>
      <c r="H93" s="9"/>
      <c r="I93" s="9"/>
      <c r="J93" s="3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 t="s">
        <v>110</v>
      </c>
      <c r="B95" s="2" t="s">
        <v>132</v>
      </c>
      <c r="C95" s="9"/>
      <c r="D95" s="9"/>
      <c r="E95" s="9"/>
      <c r="F95" s="9"/>
      <c r="G95" s="9"/>
      <c r="H95" s="9"/>
      <c r="I95" s="9"/>
      <c r="J95" s="3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 t="s">
        <v>133</v>
      </c>
      <c r="B97" s="2" t="s">
        <v>134</v>
      </c>
      <c r="C97" s="9"/>
      <c r="D97" s="9"/>
      <c r="E97" s="9"/>
      <c r="F97" s="9"/>
      <c r="G97" s="9"/>
      <c r="H97" s="9"/>
      <c r="I97" s="9"/>
      <c r="J97" s="3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</sheetData>
  <sheetProtection sheet="1" objects="1" scenarios="1" selectLockedCells="1" selectUnlockedCells="1"/>
  <mergeCells count="10">
    <mergeCell ref="I47:J47"/>
    <mergeCell ref="G47:H47"/>
    <mergeCell ref="E47:F47"/>
    <mergeCell ref="C47:D47"/>
    <mergeCell ref="I46:J46"/>
    <mergeCell ref="D9:G9"/>
    <mergeCell ref="C46:D46"/>
    <mergeCell ref="E46:F46"/>
    <mergeCell ref="G46:H46"/>
    <mergeCell ref="I9:L9"/>
  </mergeCells>
  <conditionalFormatting sqref="E5:E8 G86 E86 G53:G54 E53:E54 C86 C53:C54">
    <cfRule type="cellIs" priority="1" dxfId="0" operator="equal" stopIfTrue="1">
      <formula>"Blue"</formula>
    </cfRule>
    <cfRule type="cellIs" priority="2" dxfId="1" operator="equal" stopIfTrue="1">
      <formula>"Red"</formula>
    </cfRule>
    <cfRule type="cellIs" priority="3" dxfId="2" operator="equal" stopIfTrue="1">
      <formula>"Yellow"</formula>
    </cfRule>
  </conditionalFormatting>
  <conditionalFormatting sqref="I53:I54 I86">
    <cfRule type="cellIs" priority="4" dxfId="0" operator="equal" stopIfTrue="1">
      <formula>"Blue"</formula>
    </cfRule>
    <cfRule type="cellIs" priority="5" dxfId="1" operator="equal" stopIfTrue="1">
      <formula>"Red"</formula>
    </cfRule>
    <cfRule type="cellIs" priority="6" dxfId="3" operator="equal" stopIfTrue="1">
      <formula>"White"</formula>
    </cfRule>
  </conditionalFormatting>
  <conditionalFormatting sqref="F2">
    <cfRule type="cellIs" priority="7" dxfId="1" operator="equal" stopIfTrue="1">
      <formula>"Red"</formula>
    </cfRule>
    <cfRule type="cellIs" priority="8" dxfId="0" operator="equal" stopIfTrue="1">
      <formula>"Blue"</formula>
    </cfRule>
    <cfRule type="cellIs" priority="9" dxfId="2" operator="equal" stopIfTrue="1">
      <formula>"Yellow"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82"/>
  <sheetViews>
    <sheetView tabSelected="1" workbookViewId="0" topLeftCell="A1">
      <selection activeCell="M19" sqref="M19"/>
    </sheetView>
  </sheetViews>
  <sheetFormatPr defaultColWidth="9.140625" defaultRowHeight="12.75"/>
  <cols>
    <col min="11" max="11" width="9.140625" style="118" customWidth="1"/>
  </cols>
  <sheetData>
    <row r="1" spans="3:9" ht="12.75">
      <c r="C1" s="118"/>
      <c r="D1" s="118"/>
      <c r="E1" s="118" t="s">
        <v>155</v>
      </c>
      <c r="F1" s="118"/>
      <c r="G1" s="118"/>
      <c r="H1" s="118"/>
      <c r="I1" s="118"/>
    </row>
    <row r="2" spans="1:9" ht="13.5" thickBot="1">
      <c r="A2" t="s">
        <v>151</v>
      </c>
      <c r="C2" s="118"/>
      <c r="D2" s="118"/>
      <c r="E2" s="118"/>
      <c r="F2" s="118"/>
      <c r="G2" s="118"/>
      <c r="H2" s="118"/>
      <c r="I2" s="118"/>
    </row>
    <row r="3" spans="2:11" ht="12.75">
      <c r="B3" s="117" t="s">
        <v>4</v>
      </c>
      <c r="C3" s="119" t="s">
        <v>59</v>
      </c>
      <c r="D3" s="120" t="s">
        <v>156</v>
      </c>
      <c r="E3" s="121" t="s">
        <v>157</v>
      </c>
      <c r="F3" s="121" t="s">
        <v>158</v>
      </c>
      <c r="G3" s="121" t="s">
        <v>159</v>
      </c>
      <c r="H3" s="121" t="s">
        <v>160</v>
      </c>
      <c r="I3" s="121" t="s">
        <v>161</v>
      </c>
      <c r="J3" s="122" t="s">
        <v>162</v>
      </c>
      <c r="K3" s="121" t="s">
        <v>194</v>
      </c>
    </row>
    <row r="4" spans="2:11" ht="12.75">
      <c r="B4" s="123"/>
      <c r="C4" s="124"/>
      <c r="D4" s="125"/>
      <c r="E4" s="126"/>
      <c r="F4" s="126"/>
      <c r="G4" s="126"/>
      <c r="H4" s="126"/>
      <c r="I4" s="126"/>
      <c r="J4" s="127"/>
      <c r="K4" s="126"/>
    </row>
    <row r="5" spans="2:11" ht="12.75">
      <c r="B5" s="123" t="s">
        <v>163</v>
      </c>
      <c r="C5" s="124">
        <f aca="true" t="shared" si="0" ref="C5:C23">SUM(D5:K5)</f>
        <v>79</v>
      </c>
      <c r="D5" s="125">
        <v>10.5</v>
      </c>
      <c r="E5" s="126">
        <v>5.5</v>
      </c>
      <c r="F5" s="126">
        <v>12</v>
      </c>
      <c r="G5" s="126">
        <v>8</v>
      </c>
      <c r="H5" s="126">
        <v>12</v>
      </c>
      <c r="I5" s="126">
        <v>12</v>
      </c>
      <c r="J5" s="127">
        <v>7</v>
      </c>
      <c r="K5" s="164">
        <v>12</v>
      </c>
    </row>
    <row r="6" spans="2:11" ht="12.75">
      <c r="B6" s="123" t="s">
        <v>164</v>
      </c>
      <c r="C6" s="124">
        <f t="shared" si="0"/>
        <v>69.5</v>
      </c>
      <c r="D6" s="125"/>
      <c r="E6" s="126">
        <v>10.5</v>
      </c>
      <c r="F6" s="126">
        <v>8</v>
      </c>
      <c r="G6" s="126">
        <v>12</v>
      </c>
      <c r="H6" s="126">
        <v>9</v>
      </c>
      <c r="I6" s="126">
        <v>9</v>
      </c>
      <c r="J6" s="127">
        <v>12</v>
      </c>
      <c r="K6" s="164">
        <v>9</v>
      </c>
    </row>
    <row r="7" spans="2:11" ht="12.75">
      <c r="B7" s="123" t="s">
        <v>165</v>
      </c>
      <c r="C7" s="124">
        <f t="shared" si="0"/>
        <v>53</v>
      </c>
      <c r="D7" s="125">
        <v>10.5</v>
      </c>
      <c r="E7" s="126">
        <v>5.5</v>
      </c>
      <c r="F7" s="126">
        <v>6</v>
      </c>
      <c r="G7" s="126">
        <v>6</v>
      </c>
      <c r="H7" s="126">
        <v>2</v>
      </c>
      <c r="I7" s="126">
        <v>7</v>
      </c>
      <c r="J7" s="127">
        <v>9</v>
      </c>
      <c r="K7" s="164">
        <v>7</v>
      </c>
    </row>
    <row r="8" spans="2:11" ht="12.75">
      <c r="B8" s="123" t="s">
        <v>166</v>
      </c>
      <c r="C8" s="124">
        <f t="shared" si="0"/>
        <v>39</v>
      </c>
      <c r="D8" s="125">
        <v>7</v>
      </c>
      <c r="E8" s="126">
        <v>3.5</v>
      </c>
      <c r="F8" s="126">
        <v>6</v>
      </c>
      <c r="G8" s="126">
        <v>2</v>
      </c>
      <c r="H8" s="126">
        <v>6</v>
      </c>
      <c r="I8" s="126">
        <v>3</v>
      </c>
      <c r="J8" s="127">
        <v>5.5</v>
      </c>
      <c r="K8" s="164">
        <v>6</v>
      </c>
    </row>
    <row r="9" spans="2:11" ht="12.75">
      <c r="B9" s="123" t="s">
        <v>167</v>
      </c>
      <c r="C9" s="124">
        <f t="shared" si="0"/>
        <v>35.5</v>
      </c>
      <c r="D9" s="125"/>
      <c r="E9" s="126">
        <v>10.5</v>
      </c>
      <c r="F9" s="126">
        <v>2.5</v>
      </c>
      <c r="G9" s="126">
        <v>8</v>
      </c>
      <c r="H9" s="126">
        <v>7</v>
      </c>
      <c r="I9" s="126">
        <v>2</v>
      </c>
      <c r="J9" s="127">
        <v>2</v>
      </c>
      <c r="K9" s="164">
        <v>3.5</v>
      </c>
    </row>
    <row r="10" spans="2:11" ht="12.75">
      <c r="B10" s="123" t="s">
        <v>169</v>
      </c>
      <c r="C10" s="124">
        <f t="shared" si="0"/>
        <v>26.5</v>
      </c>
      <c r="D10" s="125"/>
      <c r="E10" s="126"/>
      <c r="F10" s="126">
        <v>2.5</v>
      </c>
      <c r="G10" s="126">
        <v>4.5</v>
      </c>
      <c r="H10" s="126">
        <v>4.5</v>
      </c>
      <c r="I10" s="126">
        <v>6</v>
      </c>
      <c r="J10" s="127">
        <v>5.5</v>
      </c>
      <c r="K10" s="164">
        <v>3.5</v>
      </c>
    </row>
    <row r="11" spans="2:11" ht="12.75">
      <c r="B11" s="123" t="s">
        <v>168</v>
      </c>
      <c r="C11" s="124">
        <f t="shared" si="0"/>
        <v>26.5</v>
      </c>
      <c r="D11" s="125"/>
      <c r="E11" s="126">
        <v>7</v>
      </c>
      <c r="F11" s="126">
        <v>8</v>
      </c>
      <c r="G11" s="126">
        <v>4.5</v>
      </c>
      <c r="H11" s="126"/>
      <c r="I11" s="126">
        <v>3</v>
      </c>
      <c r="J11" s="127">
        <v>2</v>
      </c>
      <c r="K11" s="164">
        <v>2</v>
      </c>
    </row>
    <row r="12" spans="2:11" ht="12.75">
      <c r="B12" s="123" t="s">
        <v>171</v>
      </c>
      <c r="C12" s="124">
        <f t="shared" si="0"/>
        <v>22.5</v>
      </c>
      <c r="D12" s="125">
        <v>6</v>
      </c>
      <c r="E12" s="126">
        <v>2</v>
      </c>
      <c r="F12" s="126">
        <v>2</v>
      </c>
      <c r="G12" s="126">
        <v>2</v>
      </c>
      <c r="H12" s="126">
        <v>4.5</v>
      </c>
      <c r="I12" s="126">
        <v>2</v>
      </c>
      <c r="J12" s="127">
        <v>2</v>
      </c>
      <c r="K12" s="164">
        <v>2</v>
      </c>
    </row>
    <row r="13" spans="2:11" ht="12.75">
      <c r="B13" s="123" t="s">
        <v>172</v>
      </c>
      <c r="C13" s="124">
        <f t="shared" si="0"/>
        <v>21</v>
      </c>
      <c r="D13" s="125">
        <v>4.5</v>
      </c>
      <c r="E13" s="126">
        <v>3.5</v>
      </c>
      <c r="F13" s="126">
        <v>2</v>
      </c>
      <c r="G13" s="126">
        <v>2</v>
      </c>
      <c r="H13" s="126">
        <v>3</v>
      </c>
      <c r="I13" s="126">
        <v>2</v>
      </c>
      <c r="J13" s="127">
        <v>2</v>
      </c>
      <c r="K13" s="164">
        <v>2</v>
      </c>
    </row>
    <row r="14" spans="2:11" ht="12.75">
      <c r="B14" s="123" t="s">
        <v>170</v>
      </c>
      <c r="C14" s="124">
        <f t="shared" si="0"/>
        <v>20.5</v>
      </c>
      <c r="D14" s="125">
        <v>4.5</v>
      </c>
      <c r="E14" s="126">
        <v>2</v>
      </c>
      <c r="F14" s="126">
        <v>2</v>
      </c>
      <c r="G14" s="126">
        <v>3</v>
      </c>
      <c r="H14" s="126">
        <v>2</v>
      </c>
      <c r="I14" s="126">
        <v>5</v>
      </c>
      <c r="J14" s="127">
        <v>2</v>
      </c>
      <c r="K14" s="126"/>
    </row>
    <row r="15" spans="2:11" ht="12.75">
      <c r="B15" s="123" t="s">
        <v>176</v>
      </c>
      <c r="C15" s="124">
        <f t="shared" si="0"/>
        <v>9</v>
      </c>
      <c r="D15" s="125"/>
      <c r="E15" s="126"/>
      <c r="F15" s="126"/>
      <c r="G15" s="126" t="s">
        <v>175</v>
      </c>
      <c r="H15" s="126" t="s">
        <v>175</v>
      </c>
      <c r="I15" s="126">
        <v>2</v>
      </c>
      <c r="J15" s="127">
        <v>3.5</v>
      </c>
      <c r="K15" s="126">
        <v>3.5</v>
      </c>
    </row>
    <row r="16" spans="2:11" ht="12.75">
      <c r="B16" s="123" t="s">
        <v>177</v>
      </c>
      <c r="C16" s="124">
        <f t="shared" si="0"/>
        <v>8.5</v>
      </c>
      <c r="D16" s="125"/>
      <c r="E16" s="126"/>
      <c r="F16" s="126"/>
      <c r="G16" s="126" t="s">
        <v>175</v>
      </c>
      <c r="H16" s="126">
        <v>2</v>
      </c>
      <c r="I16" s="126">
        <v>3</v>
      </c>
      <c r="J16" s="127"/>
      <c r="K16" s="126">
        <v>3.5</v>
      </c>
    </row>
    <row r="17" spans="2:11" ht="12.75">
      <c r="B17" s="123" t="s">
        <v>173</v>
      </c>
      <c r="C17" s="124">
        <f t="shared" si="0"/>
        <v>8</v>
      </c>
      <c r="D17" s="125"/>
      <c r="E17" s="126">
        <v>2</v>
      </c>
      <c r="F17" s="126">
        <v>4</v>
      </c>
      <c r="G17" s="126"/>
      <c r="H17" s="126">
        <v>2</v>
      </c>
      <c r="I17" s="126"/>
      <c r="J17" s="127"/>
      <c r="K17" s="126"/>
    </row>
    <row r="18" spans="2:11" ht="12.75">
      <c r="B18" s="123" t="s">
        <v>174</v>
      </c>
      <c r="C18" s="124">
        <f t="shared" si="0"/>
        <v>7.5</v>
      </c>
      <c r="D18" s="125"/>
      <c r="E18" s="126"/>
      <c r="F18" s="126"/>
      <c r="G18" s="126" t="s">
        <v>175</v>
      </c>
      <c r="H18" s="126">
        <v>2</v>
      </c>
      <c r="I18" s="126">
        <v>2</v>
      </c>
      <c r="J18" s="127">
        <v>3.5</v>
      </c>
      <c r="K18" s="126"/>
    </row>
    <row r="19" spans="2:11" ht="12.75">
      <c r="B19" s="123" t="s">
        <v>178</v>
      </c>
      <c r="C19" s="124">
        <f t="shared" si="0"/>
        <v>2</v>
      </c>
      <c r="D19" s="125"/>
      <c r="E19" s="126"/>
      <c r="F19" s="126"/>
      <c r="G19" s="126">
        <v>2</v>
      </c>
      <c r="H19" s="126"/>
      <c r="I19" s="126"/>
      <c r="J19" s="127"/>
      <c r="K19" s="126"/>
    </row>
    <row r="20" spans="2:11" ht="12.75">
      <c r="B20" s="123" t="s">
        <v>179</v>
      </c>
      <c r="C20" s="124">
        <f t="shared" si="0"/>
        <v>2</v>
      </c>
      <c r="D20" s="125"/>
      <c r="E20" s="126"/>
      <c r="F20" s="126"/>
      <c r="G20" s="126" t="s">
        <v>175</v>
      </c>
      <c r="H20" s="126" t="s">
        <v>175</v>
      </c>
      <c r="I20" s="126"/>
      <c r="J20" s="127">
        <v>2</v>
      </c>
      <c r="K20" s="126"/>
    </row>
    <row r="21" spans="2:11" ht="12.75">
      <c r="B21" s="123" t="s">
        <v>180</v>
      </c>
      <c r="C21" s="124">
        <f t="shared" si="0"/>
        <v>2</v>
      </c>
      <c r="D21" s="125"/>
      <c r="E21" s="126"/>
      <c r="F21" s="126"/>
      <c r="G21" s="126" t="s">
        <v>175</v>
      </c>
      <c r="H21" s="126" t="s">
        <v>175</v>
      </c>
      <c r="I21" s="126"/>
      <c r="J21" s="127">
        <v>2</v>
      </c>
      <c r="K21" s="126"/>
    </row>
    <row r="22" spans="2:11" ht="12.75">
      <c r="B22" s="123" t="s">
        <v>181</v>
      </c>
      <c r="C22" s="124">
        <f t="shared" si="0"/>
        <v>2</v>
      </c>
      <c r="D22" s="125"/>
      <c r="E22" s="126"/>
      <c r="F22" s="126"/>
      <c r="G22" s="126" t="s">
        <v>175</v>
      </c>
      <c r="H22" s="126">
        <v>2</v>
      </c>
      <c r="I22" s="126"/>
      <c r="J22" s="127"/>
      <c r="K22" s="126"/>
    </row>
    <row r="23" spans="2:11" ht="12.75">
      <c r="B23" s="123" t="s">
        <v>182</v>
      </c>
      <c r="C23" s="124">
        <f t="shared" si="0"/>
        <v>2</v>
      </c>
      <c r="D23" s="125"/>
      <c r="E23" s="126"/>
      <c r="F23" s="126"/>
      <c r="G23" s="126" t="s">
        <v>175</v>
      </c>
      <c r="H23" s="126">
        <v>2</v>
      </c>
      <c r="I23" s="126"/>
      <c r="J23" s="127"/>
      <c r="K23" s="126"/>
    </row>
    <row r="24" spans="2:11" ht="13.5" thickBot="1">
      <c r="B24" s="128"/>
      <c r="C24" s="129"/>
      <c r="D24" s="130"/>
      <c r="E24" s="131"/>
      <c r="F24" s="131"/>
      <c r="G24" s="131"/>
      <c r="H24" s="131"/>
      <c r="I24" s="131"/>
      <c r="J24" s="132"/>
      <c r="K24" s="131"/>
    </row>
    <row r="25" spans="3:9" ht="12.75">
      <c r="C25" s="118"/>
      <c r="D25" s="118"/>
      <c r="E25" s="118"/>
      <c r="F25" s="118"/>
      <c r="G25" s="118"/>
      <c r="H25" s="118"/>
      <c r="I25" s="118"/>
    </row>
    <row r="26" spans="3:9" ht="12.75">
      <c r="C26" s="118"/>
      <c r="D26" s="118"/>
      <c r="E26" s="118"/>
      <c r="F26" s="118"/>
      <c r="G26" s="118"/>
      <c r="H26" s="118"/>
      <c r="I26" s="118"/>
    </row>
    <row r="27" spans="3:9" ht="12.75">
      <c r="C27" s="118"/>
      <c r="D27" s="118"/>
      <c r="E27" s="118"/>
      <c r="F27" s="118"/>
      <c r="G27" s="118"/>
      <c r="H27" s="118"/>
      <c r="I27" s="118"/>
    </row>
    <row r="28" spans="3:9" ht="12.75">
      <c r="C28" s="118"/>
      <c r="D28" s="118"/>
      <c r="E28" s="118"/>
      <c r="F28" s="118"/>
      <c r="G28" s="118"/>
      <c r="H28" s="118"/>
      <c r="I28" s="118"/>
    </row>
    <row r="29" spans="1:9" ht="13.5" thickBot="1">
      <c r="A29" t="s">
        <v>152</v>
      </c>
      <c r="C29" s="118"/>
      <c r="D29" s="118"/>
      <c r="E29" s="118"/>
      <c r="F29" s="118"/>
      <c r="G29" s="118"/>
      <c r="H29" s="118"/>
      <c r="I29" s="118"/>
    </row>
    <row r="30" spans="2:11" ht="12.75">
      <c r="B30" s="133" t="s">
        <v>4</v>
      </c>
      <c r="C30" s="119" t="s">
        <v>59</v>
      </c>
      <c r="D30" s="120" t="s">
        <v>156</v>
      </c>
      <c r="E30" s="121" t="s">
        <v>157</v>
      </c>
      <c r="F30" s="121" t="s">
        <v>158</v>
      </c>
      <c r="G30" s="121" t="s">
        <v>159</v>
      </c>
      <c r="H30" s="121" t="s">
        <v>160</v>
      </c>
      <c r="I30" s="121" t="s">
        <v>161</v>
      </c>
      <c r="J30" s="122" t="s">
        <v>183</v>
      </c>
      <c r="K30" s="121" t="s">
        <v>194</v>
      </c>
    </row>
    <row r="31" spans="2:11" ht="12.75">
      <c r="B31" s="134"/>
      <c r="C31" s="124"/>
      <c r="D31" s="125"/>
      <c r="E31" s="126"/>
      <c r="F31" s="126"/>
      <c r="G31" s="126"/>
      <c r="H31" s="126"/>
      <c r="I31" s="126"/>
      <c r="J31" s="127"/>
      <c r="K31" s="126"/>
    </row>
    <row r="32" spans="2:11" ht="12.75">
      <c r="B32" s="134" t="s">
        <v>163</v>
      </c>
      <c r="C32" s="124">
        <f aca="true" t="shared" si="1" ref="C32:C52">SUM(D32:K32)</f>
        <v>82</v>
      </c>
      <c r="D32" s="125">
        <v>12</v>
      </c>
      <c r="E32" s="126">
        <v>12</v>
      </c>
      <c r="F32" s="126">
        <v>12</v>
      </c>
      <c r="G32" s="126">
        <v>12</v>
      </c>
      <c r="H32" s="126">
        <v>9</v>
      </c>
      <c r="I32" s="126">
        <v>7</v>
      </c>
      <c r="J32" s="127">
        <v>9</v>
      </c>
      <c r="K32" s="164">
        <v>9</v>
      </c>
    </row>
    <row r="33" spans="2:11" ht="12.75">
      <c r="B33" s="134" t="s">
        <v>165</v>
      </c>
      <c r="C33" s="124">
        <f t="shared" si="1"/>
        <v>60</v>
      </c>
      <c r="D33" s="125">
        <v>9</v>
      </c>
      <c r="E33" s="126">
        <v>3</v>
      </c>
      <c r="F33" s="126">
        <v>6</v>
      </c>
      <c r="G33" s="126">
        <v>9</v>
      </c>
      <c r="H33" s="126">
        <v>7</v>
      </c>
      <c r="I33" s="126">
        <v>2</v>
      </c>
      <c r="J33" s="127">
        <v>12</v>
      </c>
      <c r="K33" s="164">
        <v>12</v>
      </c>
    </row>
    <row r="34" spans="2:11" ht="12.75">
      <c r="B34" s="134" t="s">
        <v>164</v>
      </c>
      <c r="C34" s="124">
        <f t="shared" si="1"/>
        <v>55</v>
      </c>
      <c r="D34" s="125"/>
      <c r="E34" s="126">
        <v>7</v>
      </c>
      <c r="F34" s="126">
        <v>4</v>
      </c>
      <c r="G34" s="126">
        <v>6</v>
      </c>
      <c r="H34" s="126">
        <v>12</v>
      </c>
      <c r="I34" s="126">
        <v>12</v>
      </c>
      <c r="J34" s="127">
        <v>7</v>
      </c>
      <c r="K34" s="164">
        <v>7</v>
      </c>
    </row>
    <row r="35" spans="2:11" ht="12.75">
      <c r="B35" s="134" t="s">
        <v>169</v>
      </c>
      <c r="C35" s="124">
        <f t="shared" si="1"/>
        <v>35</v>
      </c>
      <c r="D35" s="125"/>
      <c r="E35" s="126"/>
      <c r="F35" s="126">
        <v>2</v>
      </c>
      <c r="G35" s="126">
        <v>7</v>
      </c>
      <c r="H35" s="126">
        <v>6</v>
      </c>
      <c r="I35" s="126">
        <v>9</v>
      </c>
      <c r="J35" s="127">
        <v>6</v>
      </c>
      <c r="K35" s="164">
        <v>5</v>
      </c>
    </row>
    <row r="36" spans="2:11" ht="12.75">
      <c r="B36" s="134" t="s">
        <v>170</v>
      </c>
      <c r="C36" s="124">
        <f t="shared" si="1"/>
        <v>29</v>
      </c>
      <c r="D36" s="125">
        <v>6</v>
      </c>
      <c r="E36" s="126">
        <v>6</v>
      </c>
      <c r="F36" s="126">
        <v>3</v>
      </c>
      <c r="G36" s="126">
        <v>4</v>
      </c>
      <c r="H36" s="126">
        <v>2</v>
      </c>
      <c r="I36" s="126">
        <v>6</v>
      </c>
      <c r="J36" s="127">
        <v>2</v>
      </c>
      <c r="K36" s="126"/>
    </row>
    <row r="37" spans="2:11" ht="12.75">
      <c r="B37" s="134" t="s">
        <v>171</v>
      </c>
      <c r="C37" s="124">
        <f t="shared" si="1"/>
        <v>29</v>
      </c>
      <c r="D37" s="125">
        <v>4</v>
      </c>
      <c r="E37" s="126">
        <v>4</v>
      </c>
      <c r="F37" s="126">
        <v>5</v>
      </c>
      <c r="G37" s="126">
        <v>2</v>
      </c>
      <c r="H37" s="126">
        <v>5</v>
      </c>
      <c r="I37" s="126">
        <v>4</v>
      </c>
      <c r="J37" s="127">
        <v>2</v>
      </c>
      <c r="K37" s="164">
        <v>3</v>
      </c>
    </row>
    <row r="38" spans="2:11" ht="12.75">
      <c r="B38" s="134" t="s">
        <v>166</v>
      </c>
      <c r="C38" s="124">
        <f t="shared" si="1"/>
        <v>28</v>
      </c>
      <c r="D38" s="125">
        <v>7</v>
      </c>
      <c r="E38" s="126">
        <v>2</v>
      </c>
      <c r="F38" s="126">
        <v>2</v>
      </c>
      <c r="G38" s="126">
        <v>2</v>
      </c>
      <c r="H38" s="126">
        <v>2</v>
      </c>
      <c r="I38" s="126">
        <v>3</v>
      </c>
      <c r="J38" s="127">
        <v>4</v>
      </c>
      <c r="K38" s="164">
        <v>6</v>
      </c>
    </row>
    <row r="39" spans="2:11" ht="12.75">
      <c r="B39" s="134" t="s">
        <v>167</v>
      </c>
      <c r="C39" s="124">
        <f t="shared" si="1"/>
        <v>28</v>
      </c>
      <c r="D39" s="125"/>
      <c r="E39" s="126">
        <v>5</v>
      </c>
      <c r="F39" s="126">
        <v>9</v>
      </c>
      <c r="G39" s="126">
        <v>5</v>
      </c>
      <c r="H39" s="126">
        <v>2</v>
      </c>
      <c r="I39" s="126">
        <v>2</v>
      </c>
      <c r="J39" s="127">
        <v>3</v>
      </c>
      <c r="K39" s="164">
        <v>2</v>
      </c>
    </row>
    <row r="40" spans="2:11" ht="12.75">
      <c r="B40" s="134" t="s">
        <v>172</v>
      </c>
      <c r="C40" s="124">
        <f t="shared" si="1"/>
        <v>24</v>
      </c>
      <c r="D40" s="125">
        <v>5</v>
      </c>
      <c r="E40" s="126">
        <v>2</v>
      </c>
      <c r="F40" s="126">
        <v>7</v>
      </c>
      <c r="G40" s="126">
        <v>2</v>
      </c>
      <c r="H40" s="126">
        <v>2</v>
      </c>
      <c r="I40" s="126">
        <v>2</v>
      </c>
      <c r="J40" s="127">
        <v>2</v>
      </c>
      <c r="K40" s="164">
        <v>2</v>
      </c>
    </row>
    <row r="41" spans="2:11" ht="12.75">
      <c r="B41" s="134" t="s">
        <v>168</v>
      </c>
      <c r="C41" s="124">
        <f t="shared" si="1"/>
        <v>15</v>
      </c>
      <c r="D41" s="125"/>
      <c r="E41" s="126">
        <v>2</v>
      </c>
      <c r="F41" s="126">
        <v>2</v>
      </c>
      <c r="G41" s="126">
        <v>3</v>
      </c>
      <c r="H41" s="126"/>
      <c r="I41" s="126">
        <v>2</v>
      </c>
      <c r="J41" s="127">
        <v>2</v>
      </c>
      <c r="K41" s="164">
        <v>4</v>
      </c>
    </row>
    <row r="42" spans="2:11" ht="12.75">
      <c r="B42" s="134" t="s">
        <v>173</v>
      </c>
      <c r="C42" s="124">
        <f t="shared" si="1"/>
        <v>14</v>
      </c>
      <c r="D42" s="125"/>
      <c r="E42" s="126">
        <v>9</v>
      </c>
      <c r="F42" s="126">
        <v>2</v>
      </c>
      <c r="G42" s="126"/>
      <c r="H42" s="126">
        <v>3</v>
      </c>
      <c r="I42" s="126"/>
      <c r="J42" s="127"/>
      <c r="K42" s="126"/>
    </row>
    <row r="43" spans="2:11" ht="12.75">
      <c r="B43" s="134" t="s">
        <v>176</v>
      </c>
      <c r="C43" s="124">
        <f t="shared" si="1"/>
        <v>10</v>
      </c>
      <c r="D43" s="125"/>
      <c r="E43" s="126" t="s">
        <v>175</v>
      </c>
      <c r="F43" s="126"/>
      <c r="G43" s="126"/>
      <c r="H43" s="126">
        <v>4</v>
      </c>
      <c r="I43" s="126">
        <v>2</v>
      </c>
      <c r="J43" s="127">
        <v>2</v>
      </c>
      <c r="K43" s="164">
        <v>2</v>
      </c>
    </row>
    <row r="44" spans="2:11" ht="12.75">
      <c r="B44" s="134" t="s">
        <v>177</v>
      </c>
      <c r="C44" s="124">
        <f t="shared" si="1"/>
        <v>9</v>
      </c>
      <c r="D44" s="125"/>
      <c r="E44" s="126" t="s">
        <v>175</v>
      </c>
      <c r="F44" s="126"/>
      <c r="G44" s="126"/>
      <c r="H44" s="126">
        <v>2</v>
      </c>
      <c r="I44" s="126">
        <v>5</v>
      </c>
      <c r="J44" s="127"/>
      <c r="K44" s="126">
        <v>2</v>
      </c>
    </row>
    <row r="45" spans="2:11" ht="12.75">
      <c r="B45" s="134" t="s">
        <v>174</v>
      </c>
      <c r="C45" s="124">
        <f t="shared" si="1"/>
        <v>9</v>
      </c>
      <c r="D45" s="125"/>
      <c r="E45" s="126" t="s">
        <v>175</v>
      </c>
      <c r="F45" s="126"/>
      <c r="G45" s="126"/>
      <c r="H45" s="126">
        <v>2</v>
      </c>
      <c r="I45" s="126">
        <v>2</v>
      </c>
      <c r="J45" s="127">
        <v>5</v>
      </c>
      <c r="K45" s="126"/>
    </row>
    <row r="46" spans="2:11" ht="12.75">
      <c r="B46" s="134" t="s">
        <v>184</v>
      </c>
      <c r="C46" s="124">
        <f t="shared" si="1"/>
        <v>4</v>
      </c>
      <c r="D46" s="125"/>
      <c r="E46" s="126">
        <v>2</v>
      </c>
      <c r="F46" s="126">
        <v>2</v>
      </c>
      <c r="G46" s="126"/>
      <c r="H46" s="126"/>
      <c r="I46" s="126"/>
      <c r="J46" s="127"/>
      <c r="K46" s="126"/>
    </row>
    <row r="47" spans="2:11" ht="12.75">
      <c r="B47" s="134" t="s">
        <v>185</v>
      </c>
      <c r="C47" s="124">
        <f t="shared" si="1"/>
        <v>2</v>
      </c>
      <c r="D47" s="125"/>
      <c r="E47" s="126">
        <v>2</v>
      </c>
      <c r="F47" s="126"/>
      <c r="G47" s="126"/>
      <c r="H47" s="126"/>
      <c r="I47" s="126"/>
      <c r="J47" s="127"/>
      <c r="K47" s="126"/>
    </row>
    <row r="48" spans="2:11" ht="12.75">
      <c r="B48" s="134" t="s">
        <v>178</v>
      </c>
      <c r="C48" s="124">
        <f t="shared" si="1"/>
        <v>2</v>
      </c>
      <c r="D48" s="125"/>
      <c r="E48" s="126"/>
      <c r="F48" s="126"/>
      <c r="G48" s="126">
        <v>2</v>
      </c>
      <c r="H48" s="126"/>
      <c r="I48" s="126"/>
      <c r="J48" s="127"/>
      <c r="K48" s="126"/>
    </row>
    <row r="49" spans="2:11" ht="12.75">
      <c r="B49" s="134" t="s">
        <v>179</v>
      </c>
      <c r="C49" s="124">
        <f t="shared" si="1"/>
        <v>2</v>
      </c>
      <c r="D49" s="125"/>
      <c r="E49" s="126"/>
      <c r="F49" s="126"/>
      <c r="G49" s="126"/>
      <c r="H49" s="126"/>
      <c r="I49" s="126"/>
      <c r="J49" s="135">
        <v>2</v>
      </c>
      <c r="K49" s="126"/>
    </row>
    <row r="50" spans="2:11" ht="12.75">
      <c r="B50" s="134" t="s">
        <v>180</v>
      </c>
      <c r="C50" s="124">
        <f t="shared" si="1"/>
        <v>2</v>
      </c>
      <c r="D50" s="125"/>
      <c r="E50" s="126"/>
      <c r="F50" s="126"/>
      <c r="G50" s="126"/>
      <c r="H50" s="126"/>
      <c r="I50" s="126"/>
      <c r="J50" s="135">
        <v>2</v>
      </c>
      <c r="K50" s="126"/>
    </row>
    <row r="51" spans="2:11" ht="12.75">
      <c r="B51" s="134" t="s">
        <v>186</v>
      </c>
      <c r="C51" s="124">
        <f t="shared" si="1"/>
        <v>2</v>
      </c>
      <c r="D51" s="125"/>
      <c r="E51" s="126">
        <v>2</v>
      </c>
      <c r="F51" s="126"/>
      <c r="G51" s="126"/>
      <c r="H51" s="126"/>
      <c r="I51" s="126"/>
      <c r="J51" s="135"/>
      <c r="K51" s="126"/>
    </row>
    <row r="52" spans="2:11" ht="12.75">
      <c r="B52" s="134" t="s">
        <v>181</v>
      </c>
      <c r="C52" s="124">
        <f t="shared" si="1"/>
        <v>2</v>
      </c>
      <c r="D52" s="125"/>
      <c r="E52" s="126" t="s">
        <v>175</v>
      </c>
      <c r="F52" s="126"/>
      <c r="G52" s="126"/>
      <c r="H52" s="126">
        <v>2</v>
      </c>
      <c r="I52" s="126"/>
      <c r="J52" s="127"/>
      <c r="K52" s="126"/>
    </row>
    <row r="53" spans="2:11" ht="13.5" thickBot="1">
      <c r="B53" s="136"/>
      <c r="C53" s="129"/>
      <c r="D53" s="130"/>
      <c r="E53" s="131"/>
      <c r="F53" s="131"/>
      <c r="G53" s="131"/>
      <c r="H53" s="131"/>
      <c r="I53" s="131"/>
      <c r="J53" s="132"/>
      <c r="K53" s="131"/>
    </row>
    <row r="54" spans="3:9" ht="12.75">
      <c r="C54" s="118"/>
      <c r="D54" s="118"/>
      <c r="E54" s="118"/>
      <c r="F54" s="118"/>
      <c r="G54" s="118"/>
      <c r="H54" s="118"/>
      <c r="I54" s="118"/>
    </row>
    <row r="55" spans="3:9" ht="12.75">
      <c r="C55" s="118"/>
      <c r="D55" s="118"/>
      <c r="E55" s="118"/>
      <c r="F55" s="118"/>
      <c r="G55" s="118"/>
      <c r="H55" s="118"/>
      <c r="I55" s="118"/>
    </row>
    <row r="56" spans="3:9" ht="12.75">
      <c r="C56" s="118"/>
      <c r="D56" s="118"/>
      <c r="E56" s="118"/>
      <c r="F56" s="118"/>
      <c r="G56" s="118"/>
      <c r="H56" s="118"/>
      <c r="I56" s="118"/>
    </row>
    <row r="57" spans="3:9" ht="12.75">
      <c r="C57" s="118"/>
      <c r="D57" s="118"/>
      <c r="E57" s="118"/>
      <c r="F57" s="118"/>
      <c r="G57" s="118"/>
      <c r="H57" s="118"/>
      <c r="I57" s="118"/>
    </row>
    <row r="58" spans="1:9" ht="13.5" thickBot="1">
      <c r="A58" t="s">
        <v>153</v>
      </c>
      <c r="C58" s="118"/>
      <c r="D58" s="118"/>
      <c r="E58" s="118"/>
      <c r="F58" s="118"/>
      <c r="G58" s="118"/>
      <c r="H58" s="118"/>
      <c r="I58" s="118"/>
    </row>
    <row r="59" spans="2:11" ht="12.75">
      <c r="B59" s="133" t="s">
        <v>4</v>
      </c>
      <c r="C59" s="119" t="s">
        <v>59</v>
      </c>
      <c r="D59" s="137" t="s">
        <v>156</v>
      </c>
      <c r="E59" s="121" t="s">
        <v>157</v>
      </c>
      <c r="F59" s="121" t="s">
        <v>158</v>
      </c>
      <c r="G59" s="121" t="s">
        <v>159</v>
      </c>
      <c r="H59" s="121" t="s">
        <v>160</v>
      </c>
      <c r="I59" s="121" t="s">
        <v>161</v>
      </c>
      <c r="J59" s="122" t="s">
        <v>162</v>
      </c>
      <c r="K59" s="121" t="s">
        <v>194</v>
      </c>
    </row>
    <row r="60" spans="2:11" ht="12.75">
      <c r="B60" s="134"/>
      <c r="C60" s="124"/>
      <c r="D60" s="125"/>
      <c r="E60" s="126"/>
      <c r="F60" s="126"/>
      <c r="G60" s="126"/>
      <c r="H60" s="126"/>
      <c r="I60" s="126"/>
      <c r="J60" s="127"/>
      <c r="K60" s="194"/>
    </row>
    <row r="61" spans="2:11" ht="12.75">
      <c r="B61" s="134" t="s">
        <v>164</v>
      </c>
      <c r="C61" s="124">
        <f aca="true" t="shared" si="2" ref="C61:C79">SUM(D61:K61)</f>
        <v>76.5</v>
      </c>
      <c r="D61" s="125"/>
      <c r="E61" s="126">
        <v>12</v>
      </c>
      <c r="F61" s="126">
        <v>10</v>
      </c>
      <c r="G61" s="126">
        <v>10</v>
      </c>
      <c r="H61" s="126">
        <v>12</v>
      </c>
      <c r="I61" s="126">
        <v>9.5</v>
      </c>
      <c r="J61" s="127">
        <v>12</v>
      </c>
      <c r="K61" s="164">
        <v>11</v>
      </c>
    </row>
    <row r="62" spans="2:11" ht="12.75">
      <c r="B62" s="134" t="s">
        <v>187</v>
      </c>
      <c r="C62" s="124">
        <f t="shared" si="2"/>
        <v>65</v>
      </c>
      <c r="D62" s="125">
        <v>8</v>
      </c>
      <c r="E62" s="126">
        <v>6</v>
      </c>
      <c r="F62" s="126">
        <v>7</v>
      </c>
      <c r="G62" s="126">
        <v>10.5</v>
      </c>
      <c r="H62" s="126">
        <v>6</v>
      </c>
      <c r="I62" s="126">
        <v>10.5</v>
      </c>
      <c r="J62" s="127">
        <v>9</v>
      </c>
      <c r="K62" s="164">
        <v>8</v>
      </c>
    </row>
    <row r="63" spans="2:11" ht="12.75">
      <c r="B63" s="134" t="s">
        <v>165</v>
      </c>
      <c r="C63" s="124">
        <f t="shared" si="2"/>
        <v>59</v>
      </c>
      <c r="D63" s="125">
        <v>11</v>
      </c>
      <c r="E63" s="126">
        <v>5</v>
      </c>
      <c r="F63" s="126">
        <v>9</v>
      </c>
      <c r="G63" s="126">
        <v>6</v>
      </c>
      <c r="H63" s="126">
        <v>5</v>
      </c>
      <c r="I63" s="126">
        <v>5</v>
      </c>
      <c r="J63" s="127">
        <v>7</v>
      </c>
      <c r="K63" s="164">
        <v>11</v>
      </c>
    </row>
    <row r="64" spans="2:11" ht="12.75">
      <c r="B64" s="138" t="s">
        <v>167</v>
      </c>
      <c r="C64" s="124">
        <f t="shared" si="2"/>
        <v>49</v>
      </c>
      <c r="D64" s="125"/>
      <c r="E64" s="126">
        <v>5</v>
      </c>
      <c r="F64" s="126">
        <v>9</v>
      </c>
      <c r="G64" s="126">
        <v>7</v>
      </c>
      <c r="H64" s="126">
        <v>8</v>
      </c>
      <c r="I64" s="126">
        <v>10</v>
      </c>
      <c r="J64" s="127">
        <v>5</v>
      </c>
      <c r="K64" s="164">
        <v>5</v>
      </c>
    </row>
    <row r="65" spans="2:11" ht="12.75">
      <c r="B65" s="134" t="s">
        <v>171</v>
      </c>
      <c r="C65" s="124">
        <f t="shared" si="2"/>
        <v>48</v>
      </c>
      <c r="D65" s="125">
        <v>5</v>
      </c>
      <c r="E65" s="126">
        <v>5</v>
      </c>
      <c r="F65" s="126">
        <v>5</v>
      </c>
      <c r="G65" s="126">
        <v>4</v>
      </c>
      <c r="H65" s="126">
        <v>10</v>
      </c>
      <c r="I65" s="126">
        <v>6</v>
      </c>
      <c r="J65" s="127">
        <v>8</v>
      </c>
      <c r="K65" s="164">
        <v>5</v>
      </c>
    </row>
    <row r="66" spans="2:11" ht="12.75">
      <c r="B66" s="134" t="s">
        <v>166</v>
      </c>
      <c r="C66" s="124">
        <f t="shared" si="2"/>
        <v>41</v>
      </c>
      <c r="D66" s="125">
        <v>6</v>
      </c>
      <c r="E66" s="126">
        <v>8</v>
      </c>
      <c r="F66" s="126">
        <v>4</v>
      </c>
      <c r="G66" s="126">
        <v>5</v>
      </c>
      <c r="H66" s="126">
        <v>5</v>
      </c>
      <c r="I66" s="126">
        <v>5</v>
      </c>
      <c r="J66" s="127">
        <v>4</v>
      </c>
      <c r="K66" s="164">
        <v>4</v>
      </c>
    </row>
    <row r="67" spans="2:11" ht="12.75">
      <c r="B67" s="134" t="s">
        <v>170</v>
      </c>
      <c r="C67" s="124">
        <f t="shared" si="2"/>
        <v>35</v>
      </c>
      <c r="D67" s="125">
        <v>7</v>
      </c>
      <c r="E67" s="126">
        <v>8</v>
      </c>
      <c r="F67" s="126">
        <v>4</v>
      </c>
      <c r="G67" s="126">
        <v>4</v>
      </c>
      <c r="H67" s="126">
        <v>4</v>
      </c>
      <c r="I67" s="126">
        <v>4</v>
      </c>
      <c r="J67" s="127">
        <v>4</v>
      </c>
      <c r="K67" s="126"/>
    </row>
    <row r="68" spans="2:11" ht="12.75">
      <c r="B68" s="134" t="s">
        <v>172</v>
      </c>
      <c r="C68" s="124">
        <f t="shared" si="2"/>
        <v>33</v>
      </c>
      <c r="D68" s="125">
        <v>5</v>
      </c>
      <c r="E68" s="126">
        <v>4</v>
      </c>
      <c r="F68" s="126">
        <v>4</v>
      </c>
      <c r="G68" s="126">
        <v>4</v>
      </c>
      <c r="H68" s="126">
        <v>4</v>
      </c>
      <c r="I68" s="126">
        <v>4</v>
      </c>
      <c r="J68" s="127">
        <v>4</v>
      </c>
      <c r="K68" s="164">
        <v>4</v>
      </c>
    </row>
    <row r="69" spans="2:11" ht="12.75">
      <c r="B69" s="138" t="s">
        <v>168</v>
      </c>
      <c r="C69" s="124">
        <f t="shared" si="2"/>
        <v>29.5</v>
      </c>
      <c r="D69" s="125"/>
      <c r="E69" s="126">
        <v>4</v>
      </c>
      <c r="F69" s="126">
        <v>5</v>
      </c>
      <c r="G69" s="126">
        <v>6.5</v>
      </c>
      <c r="H69" s="126"/>
      <c r="I69" s="126">
        <v>4</v>
      </c>
      <c r="J69" s="127">
        <v>5</v>
      </c>
      <c r="K69" s="164">
        <v>5</v>
      </c>
    </row>
    <row r="70" spans="2:11" ht="12.75">
      <c r="B70" s="138" t="s">
        <v>169</v>
      </c>
      <c r="C70" s="124">
        <f t="shared" si="2"/>
        <v>27</v>
      </c>
      <c r="D70" s="125"/>
      <c r="E70" s="126"/>
      <c r="F70" s="126">
        <v>4</v>
      </c>
      <c r="G70" s="126">
        <v>4</v>
      </c>
      <c r="H70" s="126">
        <v>4</v>
      </c>
      <c r="I70" s="126">
        <v>5</v>
      </c>
      <c r="J70" s="127">
        <v>5</v>
      </c>
      <c r="K70" s="164">
        <v>5</v>
      </c>
    </row>
    <row r="71" spans="2:11" ht="12.75">
      <c r="B71" s="138" t="s">
        <v>176</v>
      </c>
      <c r="C71" s="124">
        <f t="shared" si="2"/>
        <v>19</v>
      </c>
      <c r="D71" s="125"/>
      <c r="E71" s="126"/>
      <c r="F71" s="126"/>
      <c r="G71" s="126" t="s">
        <v>175</v>
      </c>
      <c r="H71" s="126">
        <v>5</v>
      </c>
      <c r="I71" s="126">
        <v>5</v>
      </c>
      <c r="J71" s="127">
        <v>5</v>
      </c>
      <c r="K71" s="164">
        <v>4</v>
      </c>
    </row>
    <row r="72" spans="2:11" ht="12.75">
      <c r="B72" s="138" t="s">
        <v>177</v>
      </c>
      <c r="C72" s="124">
        <f t="shared" si="2"/>
        <v>12</v>
      </c>
      <c r="D72" s="125"/>
      <c r="E72" s="126"/>
      <c r="F72" s="126"/>
      <c r="G72" s="126" t="s">
        <v>175</v>
      </c>
      <c r="H72" s="126">
        <v>4</v>
      </c>
      <c r="I72" s="126">
        <v>4</v>
      </c>
      <c r="J72" s="127"/>
      <c r="K72" s="164">
        <v>4</v>
      </c>
    </row>
    <row r="73" spans="2:11" ht="12.75">
      <c r="B73" s="138" t="s">
        <v>173</v>
      </c>
      <c r="C73" s="124">
        <f t="shared" si="2"/>
        <v>12</v>
      </c>
      <c r="D73" s="125"/>
      <c r="E73" s="126">
        <v>4</v>
      </c>
      <c r="F73" s="126">
        <v>4</v>
      </c>
      <c r="G73" s="126"/>
      <c r="H73" s="126">
        <v>4</v>
      </c>
      <c r="I73" s="126"/>
      <c r="J73" s="127"/>
      <c r="K73" s="126"/>
    </row>
    <row r="74" spans="2:11" ht="12.75">
      <c r="B74" s="138" t="s">
        <v>174</v>
      </c>
      <c r="C74" s="124">
        <f t="shared" si="2"/>
        <v>9</v>
      </c>
      <c r="D74" s="125"/>
      <c r="E74" s="126"/>
      <c r="F74" s="126"/>
      <c r="G74" s="126" t="s">
        <v>175</v>
      </c>
      <c r="H74" s="126">
        <v>5</v>
      </c>
      <c r="I74" s="126">
        <v>4</v>
      </c>
      <c r="J74" s="127"/>
      <c r="K74" s="126"/>
    </row>
    <row r="75" spans="2:11" ht="12.75">
      <c r="B75" s="138" t="s">
        <v>184</v>
      </c>
      <c r="C75" s="124">
        <f t="shared" si="2"/>
        <v>8</v>
      </c>
      <c r="D75" s="125"/>
      <c r="E75" s="126">
        <v>4</v>
      </c>
      <c r="F75" s="126">
        <v>4</v>
      </c>
      <c r="G75" s="126"/>
      <c r="H75" s="126"/>
      <c r="I75" s="126"/>
      <c r="J75" s="127"/>
      <c r="K75" s="126"/>
    </row>
    <row r="76" spans="2:11" ht="12.75">
      <c r="B76" s="138" t="s">
        <v>178</v>
      </c>
      <c r="C76" s="124">
        <f t="shared" si="2"/>
        <v>4</v>
      </c>
      <c r="D76" s="125"/>
      <c r="E76" s="126"/>
      <c r="F76" s="126"/>
      <c r="G76" s="126">
        <v>4</v>
      </c>
      <c r="H76" s="126"/>
      <c r="I76" s="126"/>
      <c r="J76" s="127"/>
      <c r="K76" s="126"/>
    </row>
    <row r="77" spans="2:11" ht="12.75">
      <c r="B77" s="138" t="s">
        <v>179</v>
      </c>
      <c r="C77" s="124">
        <f t="shared" si="2"/>
        <v>4</v>
      </c>
      <c r="D77" s="125"/>
      <c r="E77" s="126"/>
      <c r="F77" s="126"/>
      <c r="G77" s="126"/>
      <c r="H77" s="126"/>
      <c r="I77" s="126"/>
      <c r="J77" s="127">
        <v>4</v>
      </c>
      <c r="K77" s="126"/>
    </row>
    <row r="78" spans="2:11" ht="12.75">
      <c r="B78" s="138" t="s">
        <v>180</v>
      </c>
      <c r="C78" s="124">
        <f t="shared" si="2"/>
        <v>4</v>
      </c>
      <c r="D78" s="125"/>
      <c r="E78" s="126"/>
      <c r="F78" s="126"/>
      <c r="G78" s="126"/>
      <c r="H78" s="126"/>
      <c r="I78" s="126"/>
      <c r="J78" s="127">
        <v>4</v>
      </c>
      <c r="K78" s="126"/>
    </row>
    <row r="79" spans="2:11" ht="12.75">
      <c r="B79" s="138" t="s">
        <v>181</v>
      </c>
      <c r="C79" s="124">
        <f t="shared" si="2"/>
        <v>4</v>
      </c>
      <c r="D79" s="125"/>
      <c r="E79" s="126"/>
      <c r="F79" s="126"/>
      <c r="G79" s="126" t="s">
        <v>175</v>
      </c>
      <c r="H79" s="126">
        <v>4</v>
      </c>
      <c r="I79" s="126"/>
      <c r="J79" s="127"/>
      <c r="K79" s="126"/>
    </row>
    <row r="80" spans="2:11" ht="13.5" thickBot="1">
      <c r="B80" s="136"/>
      <c r="C80" s="129"/>
      <c r="D80" s="130"/>
      <c r="E80" s="131"/>
      <c r="F80" s="131"/>
      <c r="G80" s="131"/>
      <c r="H80" s="131"/>
      <c r="I80" s="131"/>
      <c r="J80" s="132"/>
      <c r="K80" s="131"/>
    </row>
    <row r="81" spans="3:9" ht="12.75">
      <c r="C81" s="118"/>
      <c r="D81" s="118"/>
      <c r="E81" s="118"/>
      <c r="F81" s="118"/>
      <c r="G81" s="118"/>
      <c r="H81" s="118"/>
      <c r="I81" s="118"/>
    </row>
    <row r="82" spans="3:9" ht="12.75">
      <c r="C82" s="118"/>
      <c r="D82" s="118"/>
      <c r="E82" s="118"/>
      <c r="F82" s="118"/>
      <c r="G82" s="118"/>
      <c r="H82" s="118"/>
      <c r="I82" s="118"/>
    </row>
  </sheetData>
  <sheetProtection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Burnhams</dc:creator>
  <cp:keywords/>
  <dc:description/>
  <cp:lastModifiedBy>Burnhams</cp:lastModifiedBy>
  <dcterms:created xsi:type="dcterms:W3CDTF">2006-05-14T07:12:19Z</dcterms:created>
  <dcterms:modified xsi:type="dcterms:W3CDTF">2006-12-10T10:39:25Z</dcterms:modified>
  <cp:category/>
  <cp:version/>
  <cp:contentType/>
  <cp:contentStatus/>
</cp:coreProperties>
</file>