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3140" windowHeight="8700" firstSheet="2" activeTab="5"/>
  </bookViews>
  <sheets>
    <sheet name="Race meet" sheetId="1" r:id="rId1"/>
    <sheet name="Classic ThunderJets" sheetId="2" r:id="rId2"/>
    <sheet name="Stock Turbos" sheetId="3" r:id="rId3"/>
    <sheet name="Modified Super G+" sheetId="4" r:id="rId4"/>
    <sheet name="Restricted Open" sheetId="5" r:id="rId5"/>
    <sheet name="Progressive Points" sheetId="6" r:id="rId6"/>
  </sheets>
  <definedNames/>
  <calcPr fullCalcOnLoad="1"/>
</workbook>
</file>

<file path=xl/sharedStrings.xml><?xml version="1.0" encoding="utf-8"?>
<sst xmlns="http://schemas.openxmlformats.org/spreadsheetml/2006/main" count="534" uniqueCount="150">
  <si>
    <t>lane 1</t>
  </si>
  <si>
    <t>lane 2</t>
  </si>
  <si>
    <t>lane 3</t>
  </si>
  <si>
    <t>lane 4</t>
  </si>
  <si>
    <t>Drivers</t>
  </si>
  <si>
    <t>Red</t>
  </si>
  <si>
    <t>Heat 1</t>
  </si>
  <si>
    <t>Heat 2</t>
  </si>
  <si>
    <t>Heat 3</t>
  </si>
  <si>
    <t>Heat 4</t>
  </si>
  <si>
    <t>Driver</t>
  </si>
  <si>
    <t>Laps</t>
  </si>
  <si>
    <t>Heat</t>
  </si>
  <si>
    <t>Total Laps</t>
  </si>
  <si>
    <t>Placing</t>
  </si>
  <si>
    <t>Time</t>
  </si>
  <si>
    <t>Qualifying</t>
  </si>
  <si>
    <t>Race 1</t>
  </si>
  <si>
    <t>Race 2</t>
  </si>
  <si>
    <t>Race 3</t>
  </si>
  <si>
    <t>Race 4</t>
  </si>
  <si>
    <t>Race 5</t>
  </si>
  <si>
    <t>Race 6</t>
  </si>
  <si>
    <t>No heats</t>
  </si>
  <si>
    <t>Bracket 1</t>
  </si>
  <si>
    <t>Bracket 2</t>
  </si>
  <si>
    <t>Bracket 3</t>
  </si>
  <si>
    <t>Bracket 4</t>
  </si>
  <si>
    <t>Total</t>
  </si>
  <si>
    <t xml:space="preserve">    </t>
  </si>
  <si>
    <t>Lane 1</t>
  </si>
  <si>
    <t>Lane 2</t>
  </si>
  <si>
    <t>Lane 3</t>
  </si>
  <si>
    <t>Lane 4</t>
  </si>
  <si>
    <t>Match Race</t>
  </si>
  <si>
    <t>Actions</t>
  </si>
  <si>
    <t>3. Create worksheets</t>
  </si>
  <si>
    <t>2. Enter details</t>
  </si>
  <si>
    <t>(note 1)</t>
  </si>
  <si>
    <t>(note 2)</t>
  </si>
  <si>
    <t>1.Save_as</t>
  </si>
  <si>
    <t>4.Save often</t>
  </si>
  <si>
    <t>Track name</t>
  </si>
  <si>
    <t>Lane Colour</t>
  </si>
  <si>
    <t>Date</t>
  </si>
  <si>
    <t>Name</t>
  </si>
  <si>
    <t>Format</t>
  </si>
  <si>
    <t>Race Details</t>
  </si>
  <si>
    <t>Note 1</t>
  </si>
  <si>
    <t>Use File-Save_as to save as a different name before changing.</t>
  </si>
  <si>
    <t>Note 2</t>
  </si>
  <si>
    <t>Where necessary, copy sheets to have enough of each type.</t>
  </si>
  <si>
    <t>Remove unneeded sheets but keep Race Meet, Points and Summary</t>
  </si>
  <si>
    <t>Rename sheet to race name</t>
  </si>
  <si>
    <t>4.Add extra drivers</t>
  </si>
  <si>
    <t>5.Run each heat</t>
  </si>
  <si>
    <t>(note 3)</t>
  </si>
  <si>
    <t>6.Save often</t>
  </si>
  <si>
    <t>Assigning drivers to heats</t>
  </si>
  <si>
    <t xml:space="preserve">    offset starting position by one heat each, </t>
  </si>
  <si>
    <t xml:space="preserve">    clean-up by taking drivers from the bottom of the list to fill up gaps at the top.</t>
  </si>
  <si>
    <t xml:space="preserve">a. Copy drivers names to each lane, allocate to lanes in the following order, 1, 4, 2 and 3. </t>
  </si>
  <si>
    <t xml:space="preserve">b. Move heats around so driver do not have all their races in one block, </t>
  </si>
  <si>
    <t xml:space="preserve">    try the following swaps depending on number of drivers/heats.</t>
  </si>
  <si>
    <t>         2 with 5. 3 with 9, 4 with 13 or 8, 6 with 12, 8 with 16,10 with 15.</t>
  </si>
  <si>
    <t xml:space="preserve">c. To mix driver combinations swap some drivers. </t>
  </si>
  <si>
    <t xml:space="preserve">    within the same lane swap two drivers checking that those drivers are not already in that heat. </t>
  </si>
  <si>
    <t xml:space="preserve">    Only a few swaps are needed, total swaps should be about half the total number of drivers.</t>
  </si>
  <si>
    <t xml:space="preserve">    Try and swap with drivers about half the list apart.</t>
  </si>
  <si>
    <t>WOW raceway</t>
  </si>
  <si>
    <t>2. Enter drivers</t>
  </si>
  <si>
    <t>5. Run qualifying</t>
  </si>
  <si>
    <t>(note 4)</t>
  </si>
  <si>
    <t>have started.</t>
  </si>
  <si>
    <t>Note 3</t>
  </si>
  <si>
    <t>Note 4</t>
  </si>
  <si>
    <t>Adding an extra driver after initial assignment</t>
  </si>
  <si>
    <t>a. There must have at least 3 heats not raced</t>
  </si>
  <si>
    <t>b. Add the new driver to lane 1 in new heat</t>
  </si>
  <si>
    <t xml:space="preserve">c. Add to this new heat, driver from lane 3 in 3rd last heat to lane 3 of this heat. </t>
  </si>
  <si>
    <t xml:space="preserve">   The driver from lane 2 in 2nd last heat to lane 2 of this heat.</t>
  </si>
  <si>
    <t xml:space="preserve">   And the driver from lane 4 in the last heat to lane 4 of this heat making sure drivers do not clash.</t>
  </si>
  <si>
    <t xml:space="preserve">   If there is a clash select other driver from different heat in same lane. </t>
  </si>
  <si>
    <t>d. Replace where the drivers were moved from with new driver.</t>
  </si>
  <si>
    <t>Run each heat entering number of completed laps in each lane.</t>
  </si>
  <si>
    <t>Totals will be automatically tallied for each driver.</t>
  </si>
  <si>
    <t>d. Now reset the lane colours again (just so it looks good)</t>
  </si>
  <si>
    <t>Assign drivers to qualifying runs, place as many drivers in each run as possible.</t>
  </si>
  <si>
    <t>Run qualifying runs giving a short (1 minute) warm-up followed by a 1 minute qualifying.</t>
  </si>
  <si>
    <t>6. Run Heats</t>
  </si>
  <si>
    <t>7. Run Final</t>
  </si>
  <si>
    <t>(note 5)</t>
  </si>
  <si>
    <t>8. Save often</t>
  </si>
  <si>
    <t>Run heats, each consisting of 4 races. Enter number of completed laps for each driver.</t>
  </si>
  <si>
    <t>Note 5</t>
  </si>
  <si>
    <t>Run final, add next best finishers to fill final. Enter number of completed laps.</t>
  </si>
  <si>
    <t>No Heats</t>
  </si>
  <si>
    <t>Any lane colour can be used but only Red, Blue, Yellow, Green and Grey</t>
  </si>
  <si>
    <t>Round Robin: Every starter races 4 heats. Results determined by total laps</t>
  </si>
  <si>
    <t>Match Race: Qualifying results used to place into a seeded draw</t>
  </si>
  <si>
    <t>Heats &amp; Final: Qualifying, heats are brackets of 4 races, winners in final</t>
  </si>
  <si>
    <t>Eliminate &amp; Final: Qualifying puts starters into Elimination races and final</t>
  </si>
  <si>
    <t xml:space="preserve">                           Variable number of elimination races can be run</t>
  </si>
  <si>
    <t>Race formats supported are:</t>
  </si>
  <si>
    <t>is supported for colouring of the worksheets.</t>
  </si>
  <si>
    <t xml:space="preserve">                    One on one racing with loser eliminated.</t>
  </si>
  <si>
    <t>Round Robin</t>
  </si>
  <si>
    <t xml:space="preserve">Extra drivers can be added at anytime during qualifying but not when heats </t>
  </si>
  <si>
    <t>White</t>
  </si>
  <si>
    <t>Blue</t>
  </si>
  <si>
    <t>Heats &amp; Final</t>
  </si>
  <si>
    <t>Classic</t>
  </si>
  <si>
    <t>Stock</t>
  </si>
  <si>
    <t>Modified Stock</t>
  </si>
  <si>
    <t>Division</t>
  </si>
  <si>
    <t>Speed</t>
  </si>
  <si>
    <t>Consistency</t>
  </si>
  <si>
    <t>Pos</t>
  </si>
  <si>
    <t>Result</t>
  </si>
  <si>
    <t>Consistency Final</t>
  </si>
  <si>
    <t>Speed Final</t>
  </si>
  <si>
    <t>Position</t>
  </si>
  <si>
    <t>Green</t>
  </si>
  <si>
    <t>Geoff</t>
  </si>
  <si>
    <t>Tracey</t>
  </si>
  <si>
    <t>Richard</t>
  </si>
  <si>
    <t>Karl</t>
  </si>
  <si>
    <t>Garth</t>
  </si>
  <si>
    <t>Dave G</t>
  </si>
  <si>
    <t>Caitlin</t>
  </si>
  <si>
    <t>Jason</t>
  </si>
  <si>
    <t>Kev</t>
  </si>
  <si>
    <t>Chris</t>
  </si>
  <si>
    <t>Cam</t>
  </si>
  <si>
    <t>Drew</t>
  </si>
  <si>
    <t>Chad</t>
  </si>
  <si>
    <t>Woody</t>
  </si>
  <si>
    <t>Dave H</t>
  </si>
  <si>
    <t>Dave h</t>
  </si>
  <si>
    <t>Points</t>
  </si>
  <si>
    <t xml:space="preserve">Bonus  </t>
  </si>
  <si>
    <t/>
  </si>
  <si>
    <t>Stock Turbo</t>
  </si>
  <si>
    <t>Classic ThunderJets</t>
  </si>
  <si>
    <t>Modified Super G+</t>
  </si>
  <si>
    <t>Heat Laps</t>
  </si>
  <si>
    <t>Bonus</t>
  </si>
  <si>
    <t>Consulation Final</t>
  </si>
  <si>
    <t>Bragging Final</t>
  </si>
  <si>
    <t>Restricted Open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</si>
</sst>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9]dddd\,\ d\ mmmm\ yyyy"/>
    <numFmt numFmtId="173" formatCode="[$-C09]dd\-mmmm\-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10"/>
      <name val="Sans-serif"/>
      <family val="0"/>
    </font>
    <font>
      <sz val="8"/>
      <name val="Tahoma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i/>
      <u val="single"/>
      <sz val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0" borderId="0" xfId="0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6" xfId="0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2" borderId="15" xfId="0" applyFill="1" applyBorder="1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13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0" borderId="0" xfId="0" applyFill="1" applyBorder="1" applyAlignment="1" applyProtection="1">
      <alignment/>
      <protection locked="0"/>
    </xf>
    <xf numFmtId="0" fontId="0" fillId="3" borderId="9" xfId="0" applyFill="1" applyBorder="1" applyAlignment="1">
      <alignment wrapText="1"/>
    </xf>
    <xf numFmtId="0" fontId="0" fillId="3" borderId="14" xfId="0" applyFill="1" applyBorder="1" applyAlignment="1">
      <alignment vertical="justify" wrapText="1"/>
    </xf>
    <xf numFmtId="0" fontId="0" fillId="3" borderId="6" xfId="0" applyFill="1" applyBorder="1" applyAlignment="1">
      <alignment vertical="justify" wrapText="1"/>
    </xf>
    <xf numFmtId="0" fontId="0" fillId="3" borderId="8" xfId="0" applyFill="1" applyBorder="1" applyAlignment="1">
      <alignment vertical="justify" wrapText="1"/>
    </xf>
    <xf numFmtId="0" fontId="0" fillId="0" borderId="3" xfId="0" applyFill="1" applyBorder="1" applyAlignment="1" applyProtection="1">
      <alignment/>
      <protection locked="0"/>
    </xf>
    <xf numFmtId="0" fontId="0" fillId="3" borderId="0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0" borderId="11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3" borderId="8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2" fillId="2" borderId="12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 applyProtection="1">
      <alignment/>
      <protection locked="0"/>
    </xf>
    <xf numFmtId="0" fontId="0" fillId="4" borderId="4" xfId="0" applyFill="1" applyBorder="1" applyAlignment="1" applyProtection="1">
      <alignment/>
      <protection locked="0"/>
    </xf>
    <xf numFmtId="0" fontId="0" fillId="2" borderId="8" xfId="0" applyFill="1" applyBorder="1" applyAlignment="1">
      <alignment wrapText="1"/>
    </xf>
    <xf numFmtId="0" fontId="0" fillId="4" borderId="2" xfId="0" applyFill="1" applyBorder="1" applyAlignment="1">
      <alignment/>
    </xf>
    <xf numFmtId="0" fontId="0" fillId="0" borderId="13" xfId="0" applyFill="1" applyBorder="1" applyAlignment="1" applyProtection="1">
      <alignment/>
      <protection locked="0"/>
    </xf>
    <xf numFmtId="0" fontId="0" fillId="2" borderId="12" xfId="0" applyNumberFormat="1" applyFill="1" applyBorder="1" applyAlignment="1">
      <alignment/>
    </xf>
    <xf numFmtId="0" fontId="2" fillId="2" borderId="14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 applyProtection="1">
      <alignment/>
      <protection locked="0"/>
    </xf>
    <xf numFmtId="0" fontId="0" fillId="4" borderId="12" xfId="0" applyFill="1" applyBorder="1" applyAlignment="1">
      <alignment/>
    </xf>
    <xf numFmtId="0" fontId="0" fillId="5" borderId="12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0" fontId="0" fillId="6" borderId="3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4" xfId="0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 vertical="top" wrapText="1"/>
      <protection/>
    </xf>
    <xf numFmtId="0" fontId="0" fillId="2" borderId="0" xfId="0" applyFill="1" applyAlignment="1" applyProtection="1">
      <alignment wrapText="1"/>
      <protection/>
    </xf>
    <xf numFmtId="0" fontId="0" fillId="0" borderId="15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7" borderId="3" xfId="0" applyFill="1" applyBorder="1" applyAlignment="1" applyProtection="1">
      <alignment/>
      <protection locked="0"/>
    </xf>
    <xf numFmtId="0" fontId="0" fillId="4" borderId="1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13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5" xfId="0" applyFill="1" applyBorder="1" applyAlignment="1">
      <alignment/>
    </xf>
    <xf numFmtId="0" fontId="0" fillId="7" borderId="6" xfId="0" applyFill="1" applyBorder="1" applyAlignment="1" applyProtection="1">
      <alignment/>
      <protection locked="0"/>
    </xf>
    <xf numFmtId="0" fontId="0" fillId="7" borderId="4" xfId="0" applyFill="1" applyBorder="1" applyAlignment="1" applyProtection="1">
      <alignment/>
      <protection locked="0"/>
    </xf>
    <xf numFmtId="0" fontId="2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2" borderId="9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4" borderId="6" xfId="0" applyFill="1" applyBorder="1" applyAlignment="1">
      <alignment/>
    </xf>
    <xf numFmtId="0" fontId="0" fillId="5" borderId="6" xfId="0" applyFill="1" applyBorder="1" applyAlignment="1" applyProtection="1">
      <alignment/>
      <protection/>
    </xf>
    <xf numFmtId="0" fontId="0" fillId="5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7" borderId="4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3" borderId="15" xfId="0" applyFill="1" applyBorder="1" applyAlignment="1">
      <alignment vertical="top"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vertical="top" wrapText="1"/>
    </xf>
    <xf numFmtId="0" fontId="0" fillId="3" borderId="11" xfId="0" applyFill="1" applyBorder="1" applyAlignment="1">
      <alignment wrapText="1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4" borderId="4" xfId="0" applyFont="1" applyFill="1" applyBorder="1" applyAlignment="1">
      <alignment/>
    </xf>
    <xf numFmtId="0" fontId="0" fillId="5" borderId="6" xfId="0" applyFill="1" applyBorder="1" applyAlignment="1">
      <alignment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4" borderId="5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7" borderId="6" xfId="0" applyFill="1" applyBorder="1" applyAlignment="1">
      <alignment/>
    </xf>
    <xf numFmtId="0" fontId="0" fillId="6" borderId="3" xfId="0" applyFill="1" applyBorder="1" applyAlignment="1" applyProtection="1">
      <alignment/>
      <protection locked="0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0" fillId="6" borderId="5" xfId="0" applyFill="1" applyBorder="1" applyAlignment="1">
      <alignment/>
    </xf>
    <xf numFmtId="0" fontId="0" fillId="6" borderId="0" xfId="0" applyFill="1" applyBorder="1" applyAlignment="1" applyProtection="1">
      <alignment/>
      <protection locked="0"/>
    </xf>
    <xf numFmtId="0" fontId="0" fillId="6" borderId="11" xfId="0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6" borderId="4" xfId="0" applyFill="1" applyBorder="1" applyAlignment="1" applyProtection="1">
      <alignment/>
      <protection/>
    </xf>
    <xf numFmtId="0" fontId="4" fillId="0" borderId="6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0" fillId="6" borderId="6" xfId="0" applyFill="1" applyBorder="1" applyAlignment="1">
      <alignment/>
    </xf>
    <xf numFmtId="173" fontId="0" fillId="0" borderId="1" xfId="0" applyNumberFormat="1" applyFill="1" applyBorder="1" applyAlignment="1" applyProtection="1">
      <alignment horizontal="left"/>
      <protection locked="0"/>
    </xf>
    <xf numFmtId="173" fontId="0" fillId="0" borderId="2" xfId="0" applyNumberForma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6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5" xfId="0" applyFill="1" applyBorder="1" applyAlignment="1">
      <alignment/>
    </xf>
    <xf numFmtId="0" fontId="0" fillId="0" borderId="14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5" fillId="0" borderId="4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1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0" xfId="0" applyFill="1" applyBorder="1" applyAlignment="1">
      <alignment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3" xfId="0" applyFill="1" applyBorder="1" applyAlignment="1">
      <alignment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0" xfId="0" applyFill="1" applyBorder="1" applyAlignment="1">
      <alignment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ill>
        <patternFill>
          <bgColor rgb="FF3366FF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38"/>
  <sheetViews>
    <sheetView workbookViewId="0" topLeftCell="A1">
      <selection activeCell="C12" sqref="C12"/>
    </sheetView>
  </sheetViews>
  <sheetFormatPr defaultColWidth="9.140625" defaultRowHeight="12.75"/>
  <cols>
    <col min="1" max="6" width="12.7109375" style="0" customWidth="1"/>
  </cols>
  <sheetData>
    <row r="1" spans="1:7" ht="12.75">
      <c r="A1" s="1" t="s">
        <v>35</v>
      </c>
      <c r="B1" s="1"/>
      <c r="C1" s="1"/>
      <c r="D1" s="1"/>
      <c r="E1" s="1"/>
      <c r="F1" s="1"/>
      <c r="G1" s="1"/>
    </row>
    <row r="2" spans="1:7" s="30" customFormat="1" ht="25.5">
      <c r="A2" s="31"/>
      <c r="B2" s="36" t="s">
        <v>40</v>
      </c>
      <c r="C2" s="37" t="s">
        <v>37</v>
      </c>
      <c r="D2" s="38" t="s">
        <v>36</v>
      </c>
      <c r="E2" s="37" t="s">
        <v>41</v>
      </c>
      <c r="F2" s="31"/>
      <c r="G2" s="31"/>
    </row>
    <row r="3" spans="1:7" s="30" customFormat="1" ht="12.75">
      <c r="A3" s="31"/>
      <c r="B3" s="32" t="s">
        <v>38</v>
      </c>
      <c r="C3" s="33" t="s">
        <v>39</v>
      </c>
      <c r="D3" s="35" t="s">
        <v>56</v>
      </c>
      <c r="E3" s="33"/>
      <c r="F3" s="31"/>
      <c r="G3" s="3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 t="s">
        <v>44</v>
      </c>
      <c r="B5" s="145">
        <v>38854</v>
      </c>
      <c r="C5" s="146"/>
      <c r="D5" s="1"/>
      <c r="E5" s="1"/>
      <c r="F5" s="1"/>
      <c r="G5" s="1"/>
    </row>
    <row r="6" spans="1:9" ht="12.75">
      <c r="A6" s="1"/>
      <c r="B6" s="1"/>
      <c r="C6" s="1"/>
      <c r="D6" s="1"/>
      <c r="E6" s="1"/>
      <c r="F6" s="1"/>
      <c r="G6" s="1"/>
      <c r="I6" s="23"/>
    </row>
    <row r="7" spans="1:7" ht="12.75">
      <c r="A7" s="1" t="s">
        <v>42</v>
      </c>
      <c r="B7" s="147" t="s">
        <v>69</v>
      </c>
      <c r="C7" s="148"/>
      <c r="D7" s="148"/>
      <c r="E7" s="149"/>
      <c r="F7" s="10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 t="s">
        <v>43</v>
      </c>
      <c r="B9" s="1" t="s">
        <v>30</v>
      </c>
      <c r="C9" s="73" t="s">
        <v>5</v>
      </c>
      <c r="D9" s="1"/>
      <c r="E9" s="1"/>
      <c r="F9" s="1"/>
      <c r="G9" s="1"/>
    </row>
    <row r="10" spans="1:7" ht="12.75">
      <c r="A10" s="1"/>
      <c r="B10" s="1" t="s">
        <v>31</v>
      </c>
      <c r="C10" s="39" t="s">
        <v>108</v>
      </c>
      <c r="D10" s="1"/>
      <c r="E10" s="1"/>
      <c r="F10" s="1"/>
      <c r="G10" s="1"/>
    </row>
    <row r="11" spans="1:9" ht="12.75">
      <c r="A11" s="1"/>
      <c r="B11" s="1" t="s">
        <v>32</v>
      </c>
      <c r="C11" s="84" t="s">
        <v>109</v>
      </c>
      <c r="D11" s="1"/>
      <c r="E11" s="1"/>
      <c r="F11" s="1"/>
      <c r="G11" s="1"/>
      <c r="I11" s="23"/>
    </row>
    <row r="12" spans="1:9" ht="12.75">
      <c r="A12" s="1"/>
      <c r="B12" s="1" t="s">
        <v>33</v>
      </c>
      <c r="C12" s="123" t="s">
        <v>122</v>
      </c>
      <c r="D12" s="1"/>
      <c r="E12" s="1"/>
      <c r="F12" s="1"/>
      <c r="G12" s="1"/>
      <c r="I12" s="23"/>
    </row>
    <row r="13" spans="1:9" ht="12.75">
      <c r="A13" s="1"/>
      <c r="B13" s="1"/>
      <c r="C13" s="1"/>
      <c r="D13" s="1"/>
      <c r="E13" s="1"/>
      <c r="F13" s="1"/>
      <c r="G13" s="1"/>
      <c r="I13" s="23"/>
    </row>
    <row r="14" spans="1:7" ht="12.75">
      <c r="A14" s="1" t="s">
        <v>47</v>
      </c>
      <c r="B14" s="1"/>
      <c r="C14" s="1" t="s">
        <v>45</v>
      </c>
      <c r="D14" s="1" t="s">
        <v>46</v>
      </c>
      <c r="E14" s="1"/>
      <c r="F14" s="1"/>
      <c r="G14" s="1"/>
    </row>
    <row r="15" spans="1:7" ht="12.75">
      <c r="A15" s="1"/>
      <c r="B15" s="1" t="s">
        <v>17</v>
      </c>
      <c r="C15" s="24" t="s">
        <v>111</v>
      </c>
      <c r="D15" s="24" t="s">
        <v>106</v>
      </c>
      <c r="E15" s="1"/>
      <c r="F15" s="1"/>
      <c r="G15" s="1"/>
    </row>
    <row r="16" spans="1:7" ht="12.75">
      <c r="A16" s="1"/>
      <c r="B16" s="1" t="s">
        <v>18</v>
      </c>
      <c r="C16" s="39" t="s">
        <v>112</v>
      </c>
      <c r="D16" s="39" t="s">
        <v>34</v>
      </c>
      <c r="E16" s="1"/>
      <c r="F16" s="1"/>
      <c r="G16" s="1"/>
    </row>
    <row r="17" spans="1:7" ht="12.75">
      <c r="A17" s="1"/>
      <c r="B17" s="1" t="s">
        <v>19</v>
      </c>
      <c r="C17" s="25" t="s">
        <v>113</v>
      </c>
      <c r="D17" s="25" t="s">
        <v>110</v>
      </c>
      <c r="E17" s="1"/>
      <c r="F17" s="1"/>
      <c r="G17" s="1"/>
    </row>
    <row r="18" spans="1:7" ht="12.75">
      <c r="A18" s="1"/>
      <c r="B18" s="1" t="s">
        <v>20</v>
      </c>
      <c r="C18" s="39"/>
      <c r="D18" s="39"/>
      <c r="E18" s="1"/>
      <c r="F18" s="1"/>
      <c r="G18" s="1"/>
    </row>
    <row r="19" spans="1:7" ht="12.75">
      <c r="A19" s="1"/>
      <c r="B19" s="1" t="s">
        <v>21</v>
      </c>
      <c r="C19" s="25"/>
      <c r="D19" s="25"/>
      <c r="E19" s="1"/>
      <c r="F19" s="1"/>
      <c r="G19" s="1"/>
    </row>
    <row r="20" spans="1:7" ht="12.75">
      <c r="A20" s="1"/>
      <c r="B20" s="1" t="s">
        <v>22</v>
      </c>
      <c r="C20" s="39"/>
      <c r="D20" s="39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 t="s">
        <v>48</v>
      </c>
      <c r="B23" s="2" t="s">
        <v>49</v>
      </c>
      <c r="C23" s="9"/>
      <c r="D23" s="9"/>
      <c r="E23" s="9"/>
      <c r="F23" s="3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 t="s">
        <v>50</v>
      </c>
      <c r="B25" s="21" t="s">
        <v>97</v>
      </c>
      <c r="C25" s="11"/>
      <c r="D25" s="11"/>
      <c r="E25" s="11"/>
      <c r="F25" s="28"/>
      <c r="G25" s="1"/>
    </row>
    <row r="26" spans="1:7" ht="12.75">
      <c r="A26" s="1"/>
      <c r="B26" s="18" t="s">
        <v>104</v>
      </c>
      <c r="C26" s="10"/>
      <c r="D26" s="10"/>
      <c r="E26" s="10"/>
      <c r="F26" s="16"/>
      <c r="G26" s="1"/>
    </row>
    <row r="27" spans="1:7" ht="12.75">
      <c r="A27" s="1"/>
      <c r="B27" s="18" t="s">
        <v>103</v>
      </c>
      <c r="C27" s="10"/>
      <c r="D27" s="10"/>
      <c r="E27" s="10"/>
      <c r="F27" s="16"/>
      <c r="G27" s="1"/>
    </row>
    <row r="28" spans="1:7" ht="12.75">
      <c r="A28" s="1"/>
      <c r="B28" s="18" t="s">
        <v>98</v>
      </c>
      <c r="C28" s="10"/>
      <c r="D28" s="10"/>
      <c r="E28" s="10"/>
      <c r="F28" s="16"/>
      <c r="G28" s="1"/>
    </row>
    <row r="29" spans="1:7" ht="12.75">
      <c r="A29" s="1"/>
      <c r="B29" s="18" t="s">
        <v>99</v>
      </c>
      <c r="C29" s="10"/>
      <c r="D29" s="10"/>
      <c r="E29" s="10"/>
      <c r="F29" s="16"/>
      <c r="G29" s="1"/>
    </row>
    <row r="30" spans="1:7" ht="12.75">
      <c r="A30" s="1"/>
      <c r="B30" s="18" t="s">
        <v>105</v>
      </c>
      <c r="C30" s="10"/>
      <c r="D30" s="10"/>
      <c r="E30" s="10"/>
      <c r="F30" s="16"/>
      <c r="G30" s="1"/>
    </row>
    <row r="31" spans="1:7" ht="12.75">
      <c r="A31" s="1"/>
      <c r="B31" s="18" t="s">
        <v>100</v>
      </c>
      <c r="C31" s="10"/>
      <c r="D31" s="10"/>
      <c r="E31" s="10"/>
      <c r="F31" s="16"/>
      <c r="G31" s="1"/>
    </row>
    <row r="32" spans="1:7" ht="12.75">
      <c r="A32" s="1"/>
      <c r="B32" s="18" t="s">
        <v>101</v>
      </c>
      <c r="C32" s="10"/>
      <c r="D32" s="10"/>
      <c r="E32" s="10"/>
      <c r="F32" s="16"/>
      <c r="G32" s="1"/>
    </row>
    <row r="33" spans="1:7" ht="12.75">
      <c r="A33" s="1"/>
      <c r="B33" s="19" t="s">
        <v>102</v>
      </c>
      <c r="C33" s="13"/>
      <c r="D33" s="13"/>
      <c r="E33" s="13"/>
      <c r="F33" s="15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 t="s">
        <v>74</v>
      </c>
      <c r="B35" s="21" t="s">
        <v>51</v>
      </c>
      <c r="C35" s="11"/>
      <c r="D35" s="11"/>
      <c r="E35" s="11"/>
      <c r="F35" s="28"/>
      <c r="G35" s="1"/>
    </row>
    <row r="36" spans="1:7" ht="12.75">
      <c r="A36" s="1"/>
      <c r="B36" s="18" t="s">
        <v>52</v>
      </c>
      <c r="C36" s="10"/>
      <c r="D36" s="10"/>
      <c r="E36" s="10"/>
      <c r="F36" s="16"/>
      <c r="G36" s="1"/>
    </row>
    <row r="37" spans="1:7" ht="12.75">
      <c r="A37" s="1"/>
      <c r="B37" s="19" t="s">
        <v>53</v>
      </c>
      <c r="C37" s="13"/>
      <c r="D37" s="13"/>
      <c r="E37" s="13"/>
      <c r="F37" s="15"/>
      <c r="G37" s="1"/>
    </row>
    <row r="38" spans="1:7" ht="12.75">
      <c r="A38" s="1"/>
      <c r="B38" s="1"/>
      <c r="C38" s="1"/>
      <c r="D38" s="1"/>
      <c r="E38" s="1"/>
      <c r="F38" s="1"/>
      <c r="G38" s="1"/>
    </row>
  </sheetData>
  <sheetProtection/>
  <mergeCells count="2">
    <mergeCell ref="B5:C5"/>
    <mergeCell ref="B7:E7"/>
  </mergeCells>
  <dataValidations count="3">
    <dataValidation type="list" allowBlank="1" showInputMessage="1" showErrorMessage="1" sqref="D15:D20">
      <formula1>"Round Robin,Match Race,Heats &amp; Final,Eliminate &amp; Final"</formula1>
    </dataValidation>
    <dataValidation type="date" operator="greaterThan" allowBlank="1" showInputMessage="1" showErrorMessage="1" sqref="B5">
      <formula1>38838</formula1>
    </dataValidation>
    <dataValidation type="list" allowBlank="1" showInputMessage="1" showErrorMessage="1" sqref="C9:C12">
      <formula1>"Blue, Green, Grey, Orange, Pink, Purple, Red, White, Yellow"</formula1>
    </dataValidation>
  </dataValidations>
  <printOptions/>
  <pageMargins left="0.75" right="0.75" top="1" bottom="1" header="0.5" footer="0.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75"/>
  <sheetViews>
    <sheetView workbookViewId="0" topLeftCell="F5">
      <selection activeCell="A5" sqref="A5"/>
    </sheetView>
  </sheetViews>
  <sheetFormatPr defaultColWidth="9.140625" defaultRowHeight="12.75"/>
  <cols>
    <col min="1" max="1" width="9.140625" style="1" customWidth="1"/>
    <col min="2" max="3" width="9.140625" style="10" customWidth="1"/>
    <col min="4" max="11" width="9.140625" style="1" customWidth="1"/>
    <col min="12" max="14" width="9.140625" style="52" customWidth="1"/>
  </cols>
  <sheetData>
    <row r="1" spans="1:3" ht="12.75">
      <c r="A1" s="1" t="s">
        <v>35</v>
      </c>
      <c r="B1" s="1"/>
      <c r="C1" s="1"/>
    </row>
    <row r="2" spans="1:14" s="49" customFormat="1" ht="45.75" customHeight="1">
      <c r="A2" s="47"/>
      <c r="B2" s="48"/>
      <c r="C2" s="48" t="s">
        <v>70</v>
      </c>
      <c r="D2" s="46"/>
      <c r="E2" s="48" t="s">
        <v>54</v>
      </c>
      <c r="F2" s="48" t="s">
        <v>55</v>
      </c>
      <c r="G2" s="48" t="s">
        <v>57</v>
      </c>
      <c r="H2" s="47"/>
      <c r="I2" s="47"/>
      <c r="J2" s="47"/>
      <c r="K2" s="47"/>
      <c r="L2" s="79"/>
      <c r="M2" s="79"/>
      <c r="N2" s="79"/>
    </row>
    <row r="3" spans="1:14" s="30" customFormat="1" ht="12.75">
      <c r="A3" s="31"/>
      <c r="B3" s="33"/>
      <c r="C3" s="41"/>
      <c r="D3" s="40" t="s">
        <v>38</v>
      </c>
      <c r="E3" s="41" t="s">
        <v>39</v>
      </c>
      <c r="F3" s="33" t="s">
        <v>56</v>
      </c>
      <c r="G3" s="33"/>
      <c r="H3" s="31"/>
      <c r="I3" s="31"/>
      <c r="J3" s="31"/>
      <c r="K3" s="31"/>
      <c r="L3" s="80"/>
      <c r="M3" s="80"/>
      <c r="N3" s="80"/>
    </row>
    <row r="4" spans="1:14" s="30" customFormat="1" ht="12.75">
      <c r="A4" s="1"/>
      <c r="B4" s="31"/>
      <c r="C4" s="42"/>
      <c r="D4" s="42"/>
      <c r="E4" s="42"/>
      <c r="F4" s="42"/>
      <c r="G4" s="31"/>
      <c r="H4" s="31"/>
      <c r="I4" s="31"/>
      <c r="J4" s="31"/>
      <c r="K4" s="31"/>
      <c r="L4" s="31"/>
      <c r="M4" s="80"/>
      <c r="N4" s="80"/>
    </row>
    <row r="5" spans="2:14" ht="12.75">
      <c r="B5" s="1"/>
      <c r="C5" s="154" t="s">
        <v>0</v>
      </c>
      <c r="D5" s="155"/>
      <c r="E5" s="158" t="s">
        <v>1</v>
      </c>
      <c r="F5" s="159"/>
      <c r="G5" s="162" t="s">
        <v>2</v>
      </c>
      <c r="H5" s="163"/>
      <c r="I5" s="125" t="s">
        <v>3</v>
      </c>
      <c r="J5" s="126"/>
      <c r="K5" s="150" t="s">
        <v>115</v>
      </c>
      <c r="L5" s="151"/>
      <c r="M5" s="150" t="s">
        <v>116</v>
      </c>
      <c r="N5" s="151"/>
    </row>
    <row r="6" spans="2:18" ht="12.75">
      <c r="B6" s="1"/>
      <c r="C6" s="156" t="str">
        <f>'Race meet'!$C$9</f>
        <v>Red</v>
      </c>
      <c r="D6" s="157"/>
      <c r="E6" s="160" t="str">
        <f>'Race meet'!$C$10</f>
        <v>White</v>
      </c>
      <c r="F6" s="161"/>
      <c r="G6" s="164" t="str">
        <f>'Race meet'!$C$11</f>
        <v>Blue</v>
      </c>
      <c r="H6" s="165"/>
      <c r="I6" s="127" t="str">
        <f>'Race meet'!$C$12</f>
        <v>Green</v>
      </c>
      <c r="J6" s="128"/>
      <c r="K6" s="152" t="s">
        <v>118</v>
      </c>
      <c r="L6" s="153"/>
      <c r="M6" s="152" t="s">
        <v>118</v>
      </c>
      <c r="N6" s="153"/>
      <c r="P6" s="169"/>
      <c r="Q6" s="169" t="s">
        <v>140</v>
      </c>
      <c r="R6" s="173"/>
    </row>
    <row r="7" spans="1:18" ht="12.75">
      <c r="A7" s="2" t="s">
        <v>114</v>
      </c>
      <c r="B7" s="2" t="s">
        <v>10</v>
      </c>
      <c r="C7" s="69" t="s">
        <v>12</v>
      </c>
      <c r="D7" s="55" t="s">
        <v>11</v>
      </c>
      <c r="E7" s="65" t="s">
        <v>12</v>
      </c>
      <c r="F7" s="65" t="s">
        <v>11</v>
      </c>
      <c r="G7" s="89" t="s">
        <v>12</v>
      </c>
      <c r="H7" s="90" t="s">
        <v>11</v>
      </c>
      <c r="I7" s="74" t="s">
        <v>12</v>
      </c>
      <c r="J7" s="74" t="s">
        <v>11</v>
      </c>
      <c r="K7" s="5" t="s">
        <v>13</v>
      </c>
      <c r="L7" s="5" t="s">
        <v>14</v>
      </c>
      <c r="M7" s="6" t="s">
        <v>13</v>
      </c>
      <c r="N7" s="5" t="s">
        <v>14</v>
      </c>
      <c r="P7" s="174" t="s">
        <v>139</v>
      </c>
      <c r="Q7" s="174" t="s">
        <v>139</v>
      </c>
      <c r="R7" s="174" t="s">
        <v>28</v>
      </c>
    </row>
    <row r="8" spans="1:18" ht="12.75">
      <c r="A8" s="24" t="s">
        <v>115</v>
      </c>
      <c r="B8" s="139" t="s">
        <v>123</v>
      </c>
      <c r="C8" s="67">
        <f aca="true" t="shared" si="0" ref="C8:C23">IF($B8&gt;"",INDEX($B$27:$B$43,MATCH($B8,C$27:C$43,0),1),"")</f>
        <v>1</v>
      </c>
      <c r="D8" s="56">
        <f aca="true" t="shared" si="1" ref="D8:D23">IF($B8&gt;"",INDEX(D$27:D$43,MATCH($B8,C$27:C$43,0),1),0)</f>
        <v>14</v>
      </c>
      <c r="E8" s="70">
        <f aca="true" t="shared" si="2" ref="E8:E23">IF($B8&gt;"",INDEX($B$27:$B$43,MATCH($B8,E$27:E$43,0),1),"")</f>
        <v>10</v>
      </c>
      <c r="F8" s="70">
        <f aca="true" t="shared" si="3" ref="F8:F23">IF($B8&gt;"",INDEX(F$27:F$43,MATCH($B8,E$27:E$43,0),1),0)</f>
        <v>15</v>
      </c>
      <c r="G8" s="91">
        <f aca="true" t="shared" si="4" ref="G8:G23">IF($B8&gt;"",INDEX($B$27:$B$43,MATCH($B8,G$27:G$43,0),1),"")</f>
        <v>4</v>
      </c>
      <c r="H8" s="92">
        <f aca="true" t="shared" si="5" ref="H8:H23">IF($B8&gt;"",INDEX(H$27:H$43,MATCH($B8,G$27:G$43,0),1),0)</f>
        <v>13</v>
      </c>
      <c r="I8" s="134">
        <f aca="true" t="shared" si="6" ref="I8:I23">IF($B8&gt;"",INDEX($B$27:$B$43,MATCH($B8,I$27:I$43,0),1),"")</f>
        <v>14</v>
      </c>
      <c r="J8" s="75">
        <f aca="true" t="shared" si="7" ref="J8:J23">IF($B8&gt;"",INDEX(J$27:J$43,MATCH($B8,I$27:I$43,0),1),0)</f>
        <v>14</v>
      </c>
      <c r="K8" s="21">
        <f>IF($A8=K$5,$D8+$F8+$H8+$J8,0)</f>
        <v>56</v>
      </c>
      <c r="L8" s="7">
        <f aca="true" t="shared" si="8" ref="L8:L23">IF($K$5=$A8,RANK(K8,K$8:K$23),"")</f>
        <v>5</v>
      </c>
      <c r="M8" s="28">
        <f>IF($A8=M$5,$D8+$F8+$H8+$J8,0)</f>
        <v>0</v>
      </c>
      <c r="N8" s="7">
        <f>IF($M$5=$A8,RANK(M8,M$8:M$23),"")</f>
      </c>
      <c r="O8" t="str">
        <f>IF(B8&gt;"",B8,"")</f>
        <v>Geoff</v>
      </c>
      <c r="P8" s="170">
        <v>13</v>
      </c>
      <c r="Q8" s="170">
        <v>2</v>
      </c>
      <c r="R8" s="172">
        <f>P8+Q8</f>
        <v>15</v>
      </c>
    </row>
    <row r="9" spans="1:18" ht="12.75">
      <c r="A9" s="25" t="s">
        <v>115</v>
      </c>
      <c r="B9" s="140" t="s">
        <v>124</v>
      </c>
      <c r="C9" s="67">
        <f t="shared" si="0"/>
        <v>2</v>
      </c>
      <c r="D9" s="56">
        <f t="shared" si="1"/>
        <v>15</v>
      </c>
      <c r="E9" s="70">
        <f t="shared" si="2"/>
        <v>6</v>
      </c>
      <c r="F9" s="70">
        <f t="shared" si="3"/>
        <v>15</v>
      </c>
      <c r="G9" s="91">
        <f t="shared" si="4"/>
        <v>5</v>
      </c>
      <c r="H9" s="92">
        <f t="shared" si="5"/>
        <v>13</v>
      </c>
      <c r="I9" s="134">
        <f t="shared" si="6"/>
        <v>9</v>
      </c>
      <c r="J9" s="75">
        <f t="shared" si="7"/>
        <v>15</v>
      </c>
      <c r="K9" s="18">
        <f aca="true" t="shared" si="9" ref="K9:K23">IF($A9=K$5,$D9+$F9+$H9+$J9,0)</f>
        <v>58</v>
      </c>
      <c r="L9" s="5">
        <f t="shared" si="8"/>
        <v>4</v>
      </c>
      <c r="M9" s="16">
        <f aca="true" t="shared" si="10" ref="M9:M23">IF($A9=M$5,$D9+$F9+$H9+$J9,0)</f>
        <v>0</v>
      </c>
      <c r="N9" s="5">
        <f>IF($M$5=$A9,RANK(M9,M$8:M$23),"")</f>
      </c>
      <c r="O9" t="str">
        <f aca="true" t="shared" si="11" ref="O9:O23">IF(B9&gt;"",B9,"")</f>
        <v>Tracey</v>
      </c>
      <c r="P9" s="170">
        <v>14</v>
      </c>
      <c r="Q9" s="170"/>
      <c r="R9" s="172">
        <f aca="true" t="shared" si="12" ref="R9:R22">P9+Q9</f>
        <v>14</v>
      </c>
    </row>
    <row r="10" spans="1:18" ht="12.75">
      <c r="A10" s="25" t="s">
        <v>116</v>
      </c>
      <c r="B10" s="140" t="s">
        <v>125</v>
      </c>
      <c r="C10" s="67">
        <f t="shared" si="0"/>
        <v>3</v>
      </c>
      <c r="D10" s="56">
        <f t="shared" si="1"/>
        <v>13</v>
      </c>
      <c r="E10" s="70">
        <f t="shared" si="2"/>
        <v>8</v>
      </c>
      <c r="F10" s="70">
        <f t="shared" si="3"/>
        <v>14</v>
      </c>
      <c r="G10" s="91">
        <f t="shared" si="4"/>
        <v>12</v>
      </c>
      <c r="H10" s="92">
        <f t="shared" si="5"/>
        <v>13</v>
      </c>
      <c r="I10" s="134">
        <f t="shared" si="6"/>
        <v>7</v>
      </c>
      <c r="J10" s="75">
        <f t="shared" si="7"/>
        <v>12</v>
      </c>
      <c r="K10" s="18">
        <f t="shared" si="9"/>
        <v>0</v>
      </c>
      <c r="L10" s="5">
        <f t="shared" si="8"/>
      </c>
      <c r="M10" s="16">
        <f t="shared" si="10"/>
        <v>52</v>
      </c>
      <c r="N10" s="5">
        <f aca="true" t="shared" si="13" ref="N10:N23">IF($M$5=$A10,RANK(M10,M$8:M$23),"")</f>
        <v>7</v>
      </c>
      <c r="O10" t="str">
        <f t="shared" si="11"/>
        <v>Richard</v>
      </c>
      <c r="P10" s="170">
        <v>11</v>
      </c>
      <c r="Q10" s="170"/>
      <c r="R10" s="172">
        <f t="shared" si="12"/>
        <v>11</v>
      </c>
    </row>
    <row r="11" spans="1:18" ht="12.75">
      <c r="A11" s="25" t="s">
        <v>115</v>
      </c>
      <c r="B11" s="140" t="s">
        <v>126</v>
      </c>
      <c r="C11" s="67">
        <f t="shared" si="0"/>
        <v>4</v>
      </c>
      <c r="D11" s="56">
        <f t="shared" si="1"/>
        <v>16</v>
      </c>
      <c r="E11" s="70">
        <f t="shared" si="2"/>
        <v>13</v>
      </c>
      <c r="F11" s="70">
        <f t="shared" si="3"/>
        <v>18</v>
      </c>
      <c r="G11" s="91">
        <f t="shared" si="4"/>
        <v>15</v>
      </c>
      <c r="H11" s="92">
        <f t="shared" si="5"/>
        <v>17</v>
      </c>
      <c r="I11" s="134">
        <f t="shared" si="6"/>
        <v>11</v>
      </c>
      <c r="J11" s="75">
        <f t="shared" si="7"/>
        <v>19</v>
      </c>
      <c r="K11" s="18">
        <f t="shared" si="9"/>
        <v>70</v>
      </c>
      <c r="L11" s="5">
        <f t="shared" si="8"/>
        <v>1</v>
      </c>
      <c r="M11" s="16">
        <f t="shared" si="10"/>
        <v>0</v>
      </c>
      <c r="N11" s="5">
        <f t="shared" si="13"/>
      </c>
      <c r="O11" t="str">
        <f t="shared" si="11"/>
        <v>Karl</v>
      </c>
      <c r="P11" s="170">
        <v>20</v>
      </c>
      <c r="Q11" s="170">
        <v>4</v>
      </c>
      <c r="R11" s="172">
        <f t="shared" si="12"/>
        <v>24</v>
      </c>
    </row>
    <row r="12" spans="1:18" ht="12.75">
      <c r="A12" s="25" t="s">
        <v>116</v>
      </c>
      <c r="B12" s="140" t="s">
        <v>129</v>
      </c>
      <c r="C12" s="67">
        <f t="shared" si="0"/>
        <v>5</v>
      </c>
      <c r="D12" s="56">
        <f t="shared" si="1"/>
        <v>13</v>
      </c>
      <c r="E12" s="70">
        <f t="shared" si="2"/>
        <v>1</v>
      </c>
      <c r="F12" s="70">
        <f t="shared" si="3"/>
        <v>13</v>
      </c>
      <c r="G12" s="91">
        <f t="shared" si="4"/>
        <v>14</v>
      </c>
      <c r="H12" s="92">
        <f t="shared" si="5"/>
        <v>12</v>
      </c>
      <c r="I12" s="134">
        <f t="shared" si="6"/>
        <v>10</v>
      </c>
      <c r="J12" s="75">
        <f t="shared" si="7"/>
        <v>13</v>
      </c>
      <c r="K12" s="18">
        <f t="shared" si="9"/>
        <v>0</v>
      </c>
      <c r="L12" s="5">
        <f t="shared" si="8"/>
      </c>
      <c r="M12" s="16">
        <f t="shared" si="10"/>
        <v>51</v>
      </c>
      <c r="N12" s="5">
        <f t="shared" si="13"/>
        <v>8</v>
      </c>
      <c r="O12" t="str">
        <f t="shared" si="11"/>
        <v>Caitlin</v>
      </c>
      <c r="P12" s="170">
        <v>10</v>
      </c>
      <c r="Q12" s="170"/>
      <c r="R12" s="172">
        <f t="shared" si="12"/>
        <v>10</v>
      </c>
    </row>
    <row r="13" spans="1:18" ht="12.75">
      <c r="A13" s="25" t="s">
        <v>115</v>
      </c>
      <c r="B13" s="140" t="s">
        <v>128</v>
      </c>
      <c r="C13" s="67">
        <f t="shared" si="0"/>
        <v>6</v>
      </c>
      <c r="D13" s="56">
        <f t="shared" si="1"/>
        <v>16</v>
      </c>
      <c r="E13" s="70">
        <f t="shared" si="2"/>
        <v>9</v>
      </c>
      <c r="F13" s="70">
        <f t="shared" si="3"/>
        <v>18</v>
      </c>
      <c r="G13" s="91">
        <f t="shared" si="4"/>
        <v>3</v>
      </c>
      <c r="H13" s="92">
        <f t="shared" si="5"/>
        <v>17</v>
      </c>
      <c r="I13" s="134">
        <f t="shared" si="6"/>
        <v>15</v>
      </c>
      <c r="J13" s="75">
        <f t="shared" si="7"/>
        <v>16</v>
      </c>
      <c r="K13" s="18">
        <f t="shared" si="9"/>
        <v>67</v>
      </c>
      <c r="L13" s="5">
        <f t="shared" si="8"/>
        <v>2</v>
      </c>
      <c r="M13" s="16">
        <f t="shared" si="10"/>
        <v>0</v>
      </c>
      <c r="N13" s="5">
        <f t="shared" si="13"/>
      </c>
      <c r="O13" t="str">
        <f t="shared" si="11"/>
        <v>Dave G</v>
      </c>
      <c r="P13" s="170">
        <v>17</v>
      </c>
      <c r="Q13" s="170">
        <v>3</v>
      </c>
      <c r="R13" s="172">
        <f t="shared" si="12"/>
        <v>20</v>
      </c>
    </row>
    <row r="14" spans="1:18" ht="12.75">
      <c r="A14" s="25" t="s">
        <v>116</v>
      </c>
      <c r="B14" s="140" t="s">
        <v>127</v>
      </c>
      <c r="C14" s="67">
        <f t="shared" si="0"/>
        <v>7</v>
      </c>
      <c r="D14" s="56">
        <f t="shared" si="1"/>
        <v>12</v>
      </c>
      <c r="E14" s="70">
        <f t="shared" si="2"/>
        <v>14</v>
      </c>
      <c r="F14" s="70">
        <f t="shared" si="3"/>
        <v>15</v>
      </c>
      <c r="G14" s="91">
        <f t="shared" si="4"/>
        <v>13</v>
      </c>
      <c r="H14" s="92">
        <f t="shared" si="5"/>
        <v>13</v>
      </c>
      <c r="I14" s="134">
        <f t="shared" si="6"/>
        <v>2</v>
      </c>
      <c r="J14" s="75">
        <f t="shared" si="7"/>
        <v>15</v>
      </c>
      <c r="K14" s="18">
        <f t="shared" si="9"/>
        <v>0</v>
      </c>
      <c r="L14" s="5">
        <f t="shared" si="8"/>
      </c>
      <c r="M14" s="16">
        <f t="shared" si="10"/>
        <v>55</v>
      </c>
      <c r="N14" s="5">
        <f t="shared" si="13"/>
        <v>3</v>
      </c>
      <c r="O14" t="str">
        <f t="shared" si="11"/>
        <v>Garth</v>
      </c>
      <c r="P14" s="170">
        <v>15</v>
      </c>
      <c r="Q14" s="170">
        <v>1</v>
      </c>
      <c r="R14" s="172">
        <f t="shared" si="12"/>
        <v>16</v>
      </c>
    </row>
    <row r="15" spans="1:18" ht="12.75">
      <c r="A15" s="25" t="s">
        <v>116</v>
      </c>
      <c r="B15" s="140" t="s">
        <v>130</v>
      </c>
      <c r="C15" s="67">
        <f t="shared" si="0"/>
        <v>8</v>
      </c>
      <c r="D15" s="56">
        <f t="shared" si="1"/>
        <v>15</v>
      </c>
      <c r="E15" s="70">
        <f t="shared" si="2"/>
        <v>7</v>
      </c>
      <c r="F15" s="70">
        <f t="shared" si="3"/>
        <v>14</v>
      </c>
      <c r="G15" s="91">
        <f t="shared" si="4"/>
        <v>2</v>
      </c>
      <c r="H15" s="92">
        <f t="shared" si="5"/>
        <v>11</v>
      </c>
      <c r="I15" s="134">
        <f t="shared" si="6"/>
        <v>12</v>
      </c>
      <c r="J15" s="75">
        <f t="shared" si="7"/>
        <v>13</v>
      </c>
      <c r="K15" s="18">
        <f t="shared" si="9"/>
        <v>0</v>
      </c>
      <c r="L15" s="5">
        <f t="shared" si="8"/>
      </c>
      <c r="M15" s="16">
        <f t="shared" si="10"/>
        <v>53</v>
      </c>
      <c r="N15" s="5">
        <f t="shared" si="13"/>
        <v>6</v>
      </c>
      <c r="O15" t="str">
        <f t="shared" si="11"/>
        <v>Jason</v>
      </c>
      <c r="P15" s="170">
        <v>12</v>
      </c>
      <c r="Q15" s="172">
        <v>2</v>
      </c>
      <c r="R15" s="172">
        <f t="shared" si="12"/>
        <v>14</v>
      </c>
    </row>
    <row r="16" spans="1:18" ht="12.75">
      <c r="A16" s="25" t="s">
        <v>116</v>
      </c>
      <c r="B16" s="140" t="s">
        <v>131</v>
      </c>
      <c r="C16" s="67">
        <f t="shared" si="0"/>
        <v>9</v>
      </c>
      <c r="D16" s="56">
        <f t="shared" si="1"/>
        <v>14</v>
      </c>
      <c r="E16" s="70">
        <f t="shared" si="2"/>
        <v>15</v>
      </c>
      <c r="F16" s="70">
        <f t="shared" si="3"/>
        <v>14</v>
      </c>
      <c r="G16" s="91">
        <f t="shared" si="4"/>
        <v>10</v>
      </c>
      <c r="H16" s="92">
        <f t="shared" si="5"/>
        <v>13</v>
      </c>
      <c r="I16" s="134">
        <f t="shared" si="6"/>
        <v>1</v>
      </c>
      <c r="J16" s="75">
        <f t="shared" si="7"/>
        <v>14</v>
      </c>
      <c r="K16" s="18">
        <f t="shared" si="9"/>
        <v>0</v>
      </c>
      <c r="L16" s="5">
        <f t="shared" si="8"/>
      </c>
      <c r="M16" s="16">
        <f t="shared" si="10"/>
        <v>55</v>
      </c>
      <c r="N16" s="5">
        <f t="shared" si="13"/>
        <v>3</v>
      </c>
      <c r="O16" t="str">
        <f t="shared" si="11"/>
        <v>Kev</v>
      </c>
      <c r="P16" s="170">
        <v>15</v>
      </c>
      <c r="Q16" s="172">
        <v>1</v>
      </c>
      <c r="R16" s="172">
        <f t="shared" si="12"/>
        <v>16</v>
      </c>
    </row>
    <row r="17" spans="1:18" ht="12.75">
      <c r="A17" s="25" t="s">
        <v>116</v>
      </c>
      <c r="B17" s="140" t="s">
        <v>132</v>
      </c>
      <c r="C17" s="67">
        <f t="shared" si="0"/>
        <v>10</v>
      </c>
      <c r="D17" s="56">
        <f t="shared" si="1"/>
        <v>14</v>
      </c>
      <c r="E17" s="70">
        <f t="shared" si="2"/>
        <v>12</v>
      </c>
      <c r="F17" s="70">
        <f t="shared" si="3"/>
        <v>13</v>
      </c>
      <c r="G17" s="91">
        <f t="shared" si="4"/>
        <v>6</v>
      </c>
      <c r="H17" s="92">
        <f t="shared" si="5"/>
        <v>14</v>
      </c>
      <c r="I17" s="134">
        <f t="shared" si="6"/>
        <v>4</v>
      </c>
      <c r="J17" s="75">
        <f t="shared" si="7"/>
        <v>13</v>
      </c>
      <c r="K17" s="18">
        <f t="shared" si="9"/>
        <v>0</v>
      </c>
      <c r="L17" s="5">
        <f t="shared" si="8"/>
      </c>
      <c r="M17" s="16">
        <f t="shared" si="10"/>
        <v>54</v>
      </c>
      <c r="N17" s="5">
        <f t="shared" si="13"/>
        <v>5</v>
      </c>
      <c r="O17" t="str">
        <f t="shared" si="11"/>
        <v>Chris</v>
      </c>
      <c r="P17" s="170">
        <v>13</v>
      </c>
      <c r="Q17" s="172"/>
      <c r="R17" s="172">
        <f t="shared" si="12"/>
        <v>13</v>
      </c>
    </row>
    <row r="18" spans="1:18" ht="12.75">
      <c r="A18" s="25" t="s">
        <v>116</v>
      </c>
      <c r="B18" s="140" t="s">
        <v>133</v>
      </c>
      <c r="C18" s="67">
        <f t="shared" si="0"/>
        <v>11</v>
      </c>
      <c r="D18" s="56">
        <f t="shared" si="1"/>
        <v>15</v>
      </c>
      <c r="E18" s="70">
        <f t="shared" si="2"/>
        <v>5</v>
      </c>
      <c r="F18" s="70">
        <f t="shared" si="3"/>
        <v>15</v>
      </c>
      <c r="G18" s="91">
        <f t="shared" si="4"/>
        <v>8</v>
      </c>
      <c r="H18" s="92">
        <f t="shared" si="5"/>
        <v>14</v>
      </c>
      <c r="I18" s="134">
        <f t="shared" si="6"/>
        <v>3</v>
      </c>
      <c r="J18" s="75">
        <f t="shared" si="7"/>
        <v>15</v>
      </c>
      <c r="K18" s="18">
        <f t="shared" si="9"/>
        <v>0</v>
      </c>
      <c r="L18" s="5">
        <f t="shared" si="8"/>
      </c>
      <c r="M18" s="16">
        <f t="shared" si="10"/>
        <v>59</v>
      </c>
      <c r="N18" s="5">
        <f t="shared" si="13"/>
        <v>1</v>
      </c>
      <c r="O18" t="str">
        <f t="shared" si="11"/>
        <v>Cam</v>
      </c>
      <c r="P18" s="170">
        <v>20</v>
      </c>
      <c r="Q18" s="172">
        <v>1</v>
      </c>
      <c r="R18" s="172">
        <f t="shared" si="12"/>
        <v>21</v>
      </c>
    </row>
    <row r="19" spans="1:18" ht="12.75">
      <c r="A19" s="25" t="s">
        <v>115</v>
      </c>
      <c r="B19" s="140" t="s">
        <v>134</v>
      </c>
      <c r="C19" s="67">
        <f t="shared" si="0"/>
        <v>12</v>
      </c>
      <c r="D19" s="56">
        <f t="shared" si="1"/>
        <v>17</v>
      </c>
      <c r="E19" s="70">
        <f t="shared" si="2"/>
        <v>2</v>
      </c>
      <c r="F19" s="70">
        <f t="shared" si="3"/>
        <v>16</v>
      </c>
      <c r="G19" s="91">
        <f t="shared" si="4"/>
        <v>9</v>
      </c>
      <c r="H19" s="92">
        <f t="shared" si="5"/>
        <v>16</v>
      </c>
      <c r="I19" s="134">
        <f t="shared" si="6"/>
        <v>13</v>
      </c>
      <c r="J19" s="75">
        <f t="shared" si="7"/>
        <v>16</v>
      </c>
      <c r="K19" s="18">
        <f t="shared" si="9"/>
        <v>65</v>
      </c>
      <c r="L19" s="5">
        <f t="shared" si="8"/>
        <v>3</v>
      </c>
      <c r="M19" s="16">
        <f t="shared" si="10"/>
        <v>0</v>
      </c>
      <c r="N19" s="5">
        <f t="shared" si="13"/>
      </c>
      <c r="O19" t="str">
        <f t="shared" si="11"/>
        <v>Drew</v>
      </c>
      <c r="P19" s="170">
        <v>15</v>
      </c>
      <c r="Q19" s="172">
        <v>2</v>
      </c>
      <c r="R19" s="172">
        <f t="shared" si="12"/>
        <v>17</v>
      </c>
    </row>
    <row r="20" spans="1:18" ht="12.75">
      <c r="A20" s="25" t="s">
        <v>116</v>
      </c>
      <c r="B20" s="140" t="s">
        <v>135</v>
      </c>
      <c r="C20" s="67">
        <f t="shared" si="0"/>
        <v>13</v>
      </c>
      <c r="D20" s="56">
        <f t="shared" si="1"/>
        <v>14</v>
      </c>
      <c r="E20" s="70">
        <f t="shared" si="2"/>
        <v>11</v>
      </c>
      <c r="F20" s="70">
        <f t="shared" si="3"/>
        <v>15</v>
      </c>
      <c r="G20" s="91">
        <f t="shared" si="4"/>
        <v>1</v>
      </c>
      <c r="H20" s="92">
        <f t="shared" si="5"/>
        <v>14</v>
      </c>
      <c r="I20" s="134">
        <f t="shared" si="6"/>
        <v>5</v>
      </c>
      <c r="J20" s="75">
        <f t="shared" si="7"/>
        <v>13</v>
      </c>
      <c r="K20" s="18">
        <f t="shared" si="9"/>
        <v>0</v>
      </c>
      <c r="L20" s="5">
        <f t="shared" si="8"/>
      </c>
      <c r="M20" s="16">
        <f t="shared" si="10"/>
        <v>56</v>
      </c>
      <c r="N20" s="5">
        <f t="shared" si="13"/>
        <v>2</v>
      </c>
      <c r="O20" t="str">
        <f t="shared" si="11"/>
        <v>Chad</v>
      </c>
      <c r="P20" s="170">
        <v>17</v>
      </c>
      <c r="Q20" s="172">
        <v>1</v>
      </c>
      <c r="R20" s="172">
        <f t="shared" si="12"/>
        <v>18</v>
      </c>
    </row>
    <row r="21" spans="1:18" ht="12.75">
      <c r="A21" s="25" t="s">
        <v>116</v>
      </c>
      <c r="B21" s="140" t="s">
        <v>136</v>
      </c>
      <c r="C21" s="67">
        <f t="shared" si="0"/>
        <v>14</v>
      </c>
      <c r="D21" s="56">
        <f t="shared" si="1"/>
        <v>14</v>
      </c>
      <c r="E21" s="70">
        <f t="shared" si="2"/>
        <v>4</v>
      </c>
      <c r="F21" s="70">
        <f t="shared" si="3"/>
        <v>11</v>
      </c>
      <c r="G21" s="91">
        <f t="shared" si="4"/>
        <v>11</v>
      </c>
      <c r="H21" s="92">
        <f t="shared" si="5"/>
        <v>12</v>
      </c>
      <c r="I21" s="134">
        <f t="shared" si="6"/>
        <v>6</v>
      </c>
      <c r="J21" s="75">
        <f t="shared" si="7"/>
        <v>13</v>
      </c>
      <c r="K21" s="18">
        <f t="shared" si="9"/>
        <v>0</v>
      </c>
      <c r="L21" s="5">
        <f t="shared" si="8"/>
      </c>
      <c r="M21" s="16">
        <f t="shared" si="10"/>
        <v>50</v>
      </c>
      <c r="N21" s="5">
        <f t="shared" si="13"/>
        <v>9</v>
      </c>
      <c r="O21" t="str">
        <f t="shared" si="11"/>
        <v>Woody</v>
      </c>
      <c r="P21" s="170">
        <v>9</v>
      </c>
      <c r="Q21" s="172"/>
      <c r="R21" s="172">
        <f t="shared" si="12"/>
        <v>9</v>
      </c>
    </row>
    <row r="22" spans="1:18" ht="12.75">
      <c r="A22" s="25" t="s">
        <v>116</v>
      </c>
      <c r="B22" s="140" t="s">
        <v>137</v>
      </c>
      <c r="C22" s="67">
        <f t="shared" si="0"/>
        <v>15</v>
      </c>
      <c r="D22" s="56">
        <f t="shared" si="1"/>
        <v>10</v>
      </c>
      <c r="E22" s="70">
        <f t="shared" si="2"/>
        <v>3</v>
      </c>
      <c r="F22" s="70">
        <f t="shared" si="3"/>
        <v>11</v>
      </c>
      <c r="G22" s="91">
        <f t="shared" si="4"/>
        <v>7</v>
      </c>
      <c r="H22" s="92">
        <f t="shared" si="5"/>
        <v>12</v>
      </c>
      <c r="I22" s="134">
        <f t="shared" si="6"/>
        <v>8</v>
      </c>
      <c r="J22" s="75">
        <f t="shared" si="7"/>
        <v>14</v>
      </c>
      <c r="K22" s="18">
        <f t="shared" si="9"/>
        <v>0</v>
      </c>
      <c r="L22" s="5">
        <f t="shared" si="8"/>
      </c>
      <c r="M22" s="16">
        <f t="shared" si="10"/>
        <v>47</v>
      </c>
      <c r="N22" s="5">
        <f t="shared" si="13"/>
        <v>10</v>
      </c>
      <c r="O22" t="str">
        <f t="shared" si="11"/>
        <v>Dave H</v>
      </c>
      <c r="P22" s="170">
        <v>8</v>
      </c>
      <c r="Q22" s="172"/>
      <c r="R22" s="172">
        <f t="shared" si="12"/>
        <v>8</v>
      </c>
    </row>
    <row r="23" spans="1:18" ht="12.75">
      <c r="A23" s="26"/>
      <c r="B23" s="26"/>
      <c r="C23" s="67">
        <f t="shared" si="0"/>
      </c>
      <c r="D23" s="56">
        <f t="shared" si="1"/>
        <v>0</v>
      </c>
      <c r="E23" s="70">
        <f t="shared" si="2"/>
      </c>
      <c r="F23" s="70">
        <f t="shared" si="3"/>
        <v>0</v>
      </c>
      <c r="G23" s="91">
        <f t="shared" si="4"/>
      </c>
      <c r="H23" s="92">
        <f t="shared" si="5"/>
        <v>0</v>
      </c>
      <c r="I23" s="134">
        <f t="shared" si="6"/>
      </c>
      <c r="J23" s="75">
        <f t="shared" si="7"/>
        <v>0</v>
      </c>
      <c r="K23" s="19">
        <f t="shared" si="9"/>
        <v>0</v>
      </c>
      <c r="L23" s="6">
        <f t="shared" si="8"/>
      </c>
      <c r="M23" s="15">
        <f t="shared" si="10"/>
        <v>0</v>
      </c>
      <c r="N23" s="6">
        <f t="shared" si="13"/>
      </c>
      <c r="O23">
        <f t="shared" si="11"/>
      </c>
      <c r="P23" s="171"/>
      <c r="Q23" s="171"/>
      <c r="R23" s="171"/>
    </row>
    <row r="24" spans="2:13" ht="12.75">
      <c r="B24" s="51" t="s">
        <v>23</v>
      </c>
      <c r="C24" s="9">
        <f>IF(COUNTA(B8:B23)&gt;4,COUNTA(B8:B23),4)</f>
        <v>15</v>
      </c>
      <c r="D24" s="9"/>
      <c r="E24" s="9"/>
      <c r="F24" s="9"/>
      <c r="G24" s="9"/>
      <c r="H24" s="9"/>
      <c r="I24" s="9"/>
      <c r="J24" s="9"/>
      <c r="K24" s="10"/>
      <c r="L24" s="10"/>
      <c r="M24" s="51"/>
    </row>
    <row r="25" spans="3:13" ht="12.75">
      <c r="C25" s="85" t="str">
        <f>C6</f>
        <v>Red</v>
      </c>
      <c r="D25" s="86"/>
      <c r="E25" s="87" t="str">
        <f>E6</f>
        <v>White</v>
      </c>
      <c r="F25" s="88"/>
      <c r="G25" s="93" t="str">
        <f>G6</f>
        <v>Blue</v>
      </c>
      <c r="H25" s="94"/>
      <c r="I25" s="124" t="str">
        <f>I6</f>
        <v>Green</v>
      </c>
      <c r="J25" s="135"/>
      <c r="K25" s="10"/>
      <c r="L25" s="10"/>
      <c r="M25" s="51"/>
    </row>
    <row r="26" spans="2:12" ht="12.75">
      <c r="B26" s="20" t="s">
        <v>12</v>
      </c>
      <c r="C26" s="67" t="s">
        <v>10</v>
      </c>
      <c r="D26" s="57" t="s">
        <v>11</v>
      </c>
      <c r="E26" s="70" t="s">
        <v>10</v>
      </c>
      <c r="F26" s="71" t="s">
        <v>11</v>
      </c>
      <c r="G26" s="91" t="s">
        <v>10</v>
      </c>
      <c r="H26" s="95" t="s">
        <v>11</v>
      </c>
      <c r="I26" s="74" t="s">
        <v>10</v>
      </c>
      <c r="J26" s="136" t="s">
        <v>11</v>
      </c>
      <c r="L26" s="1"/>
    </row>
    <row r="27" spans="2:13" ht="12.75">
      <c r="B27" s="7">
        <v>1</v>
      </c>
      <c r="C27" s="58" t="s">
        <v>123</v>
      </c>
      <c r="D27" s="34">
        <v>14</v>
      </c>
      <c r="E27" s="72" t="s">
        <v>129</v>
      </c>
      <c r="F27" s="44">
        <v>13</v>
      </c>
      <c r="G27" s="96" t="s">
        <v>135</v>
      </c>
      <c r="H27" s="44">
        <v>14</v>
      </c>
      <c r="I27" s="76" t="s">
        <v>131</v>
      </c>
      <c r="J27" s="137">
        <v>14</v>
      </c>
      <c r="K27" s="18"/>
      <c r="L27" s="10"/>
      <c r="M27" s="51"/>
    </row>
    <row r="28" spans="2:12" ht="12.75">
      <c r="B28" s="5">
        <v>2</v>
      </c>
      <c r="C28" s="59" t="s">
        <v>124</v>
      </c>
      <c r="D28" s="34">
        <v>15</v>
      </c>
      <c r="E28" s="66" t="s">
        <v>134</v>
      </c>
      <c r="F28" s="27">
        <v>16</v>
      </c>
      <c r="G28" s="97" t="s">
        <v>130</v>
      </c>
      <c r="H28" s="27">
        <v>11</v>
      </c>
      <c r="I28" s="76" t="s">
        <v>127</v>
      </c>
      <c r="J28" s="138">
        <v>15</v>
      </c>
      <c r="L28" s="1"/>
    </row>
    <row r="29" spans="2:12" ht="12.75">
      <c r="B29" s="5">
        <v>3</v>
      </c>
      <c r="C29" s="59" t="s">
        <v>125</v>
      </c>
      <c r="D29" s="34">
        <v>13</v>
      </c>
      <c r="E29" s="66" t="s">
        <v>138</v>
      </c>
      <c r="F29" s="27">
        <v>11</v>
      </c>
      <c r="G29" s="97" t="s">
        <v>128</v>
      </c>
      <c r="H29" s="27">
        <v>17</v>
      </c>
      <c r="I29" s="76" t="s">
        <v>133</v>
      </c>
      <c r="J29" s="138">
        <v>15</v>
      </c>
      <c r="L29" s="1"/>
    </row>
    <row r="30" spans="2:12" ht="12.75">
      <c r="B30" s="5">
        <v>4</v>
      </c>
      <c r="C30" s="59" t="s">
        <v>126</v>
      </c>
      <c r="D30" s="34">
        <v>16</v>
      </c>
      <c r="E30" s="66" t="s">
        <v>136</v>
      </c>
      <c r="F30" s="27">
        <v>11</v>
      </c>
      <c r="G30" s="97" t="s">
        <v>123</v>
      </c>
      <c r="H30" s="27">
        <v>13</v>
      </c>
      <c r="I30" s="76" t="s">
        <v>132</v>
      </c>
      <c r="J30" s="138">
        <v>13</v>
      </c>
      <c r="L30" s="1"/>
    </row>
    <row r="31" spans="2:12" ht="12.75">
      <c r="B31" s="5">
        <v>5</v>
      </c>
      <c r="C31" s="59" t="s">
        <v>129</v>
      </c>
      <c r="D31" s="34">
        <v>13</v>
      </c>
      <c r="E31" s="66" t="s">
        <v>133</v>
      </c>
      <c r="F31" s="27">
        <v>15</v>
      </c>
      <c r="G31" s="97" t="s">
        <v>124</v>
      </c>
      <c r="H31" s="27">
        <v>13</v>
      </c>
      <c r="I31" s="76" t="s">
        <v>135</v>
      </c>
      <c r="J31" s="138">
        <v>13</v>
      </c>
      <c r="L31" s="1"/>
    </row>
    <row r="32" spans="2:12" ht="12.75">
      <c r="B32" s="5">
        <v>6</v>
      </c>
      <c r="C32" s="59" t="s">
        <v>128</v>
      </c>
      <c r="D32" s="34">
        <v>16</v>
      </c>
      <c r="E32" s="66" t="s">
        <v>124</v>
      </c>
      <c r="F32" s="27">
        <v>15</v>
      </c>
      <c r="G32" s="97" t="s">
        <v>132</v>
      </c>
      <c r="H32" s="27">
        <v>14</v>
      </c>
      <c r="I32" s="76" t="s">
        <v>136</v>
      </c>
      <c r="J32" s="138">
        <v>13</v>
      </c>
      <c r="L32" s="1"/>
    </row>
    <row r="33" spans="2:12" ht="12.75">
      <c r="B33" s="5">
        <v>7</v>
      </c>
      <c r="C33" s="59" t="s">
        <v>127</v>
      </c>
      <c r="D33" s="34">
        <v>12</v>
      </c>
      <c r="E33" s="66" t="s">
        <v>130</v>
      </c>
      <c r="F33" s="27">
        <v>14</v>
      </c>
      <c r="G33" s="97" t="s">
        <v>138</v>
      </c>
      <c r="H33" s="27">
        <v>12</v>
      </c>
      <c r="I33" s="76" t="s">
        <v>125</v>
      </c>
      <c r="J33" s="138">
        <v>12</v>
      </c>
      <c r="L33" s="1"/>
    </row>
    <row r="34" spans="2:12" ht="12.75">
      <c r="B34" s="5">
        <v>8</v>
      </c>
      <c r="C34" s="59" t="s">
        <v>130</v>
      </c>
      <c r="D34" s="34">
        <v>15</v>
      </c>
      <c r="E34" s="66" t="s">
        <v>125</v>
      </c>
      <c r="F34" s="27">
        <v>14</v>
      </c>
      <c r="G34" s="97" t="s">
        <v>133</v>
      </c>
      <c r="H34" s="27">
        <v>14</v>
      </c>
      <c r="I34" s="76" t="s">
        <v>137</v>
      </c>
      <c r="J34" s="138">
        <v>14</v>
      </c>
      <c r="L34" s="1"/>
    </row>
    <row r="35" spans="2:12" ht="12.75">
      <c r="B35" s="5">
        <v>9</v>
      </c>
      <c r="C35" s="59" t="s">
        <v>131</v>
      </c>
      <c r="D35" s="34">
        <v>14</v>
      </c>
      <c r="E35" s="66" t="s">
        <v>128</v>
      </c>
      <c r="F35" s="27">
        <v>18</v>
      </c>
      <c r="G35" s="97" t="s">
        <v>134</v>
      </c>
      <c r="H35" s="27">
        <v>16</v>
      </c>
      <c r="I35" s="76" t="s">
        <v>124</v>
      </c>
      <c r="J35" s="138">
        <v>15</v>
      </c>
      <c r="L35" s="1"/>
    </row>
    <row r="36" spans="2:12" ht="12.75">
      <c r="B36" s="5">
        <v>10</v>
      </c>
      <c r="C36" s="59" t="s">
        <v>132</v>
      </c>
      <c r="D36" s="34">
        <v>14</v>
      </c>
      <c r="E36" s="66" t="s">
        <v>123</v>
      </c>
      <c r="F36" s="27">
        <v>15</v>
      </c>
      <c r="G36" s="97" t="s">
        <v>131</v>
      </c>
      <c r="H36" s="27">
        <v>13</v>
      </c>
      <c r="I36" s="76" t="s">
        <v>129</v>
      </c>
      <c r="J36" s="138">
        <v>13</v>
      </c>
      <c r="L36" s="1"/>
    </row>
    <row r="37" spans="2:12" ht="12.75">
      <c r="B37" s="5">
        <v>11</v>
      </c>
      <c r="C37" s="59" t="s">
        <v>133</v>
      </c>
      <c r="D37" s="34">
        <v>15</v>
      </c>
      <c r="E37" s="66" t="s">
        <v>135</v>
      </c>
      <c r="F37" s="27">
        <v>15</v>
      </c>
      <c r="G37" s="97" t="s">
        <v>136</v>
      </c>
      <c r="H37" s="27">
        <v>12</v>
      </c>
      <c r="I37" s="76" t="s">
        <v>126</v>
      </c>
      <c r="J37" s="138">
        <v>19</v>
      </c>
      <c r="L37" s="1"/>
    </row>
    <row r="38" spans="2:12" ht="12.75">
      <c r="B38" s="5">
        <v>12</v>
      </c>
      <c r="C38" s="59" t="s">
        <v>134</v>
      </c>
      <c r="D38" s="34">
        <v>17</v>
      </c>
      <c r="E38" s="66" t="s">
        <v>132</v>
      </c>
      <c r="F38" s="27">
        <v>13</v>
      </c>
      <c r="G38" s="97" t="s">
        <v>125</v>
      </c>
      <c r="H38" s="27">
        <v>13</v>
      </c>
      <c r="I38" s="76" t="s">
        <v>130</v>
      </c>
      <c r="J38" s="138">
        <v>13</v>
      </c>
      <c r="L38" s="1"/>
    </row>
    <row r="39" spans="2:12" ht="12.75">
      <c r="B39" s="5">
        <v>13</v>
      </c>
      <c r="C39" s="59" t="s">
        <v>135</v>
      </c>
      <c r="D39" s="34">
        <v>14</v>
      </c>
      <c r="E39" s="66" t="s">
        <v>126</v>
      </c>
      <c r="F39" s="27">
        <v>18</v>
      </c>
      <c r="G39" s="97" t="s">
        <v>127</v>
      </c>
      <c r="H39" s="27">
        <v>13</v>
      </c>
      <c r="I39" s="76" t="s">
        <v>134</v>
      </c>
      <c r="J39" s="138">
        <v>16</v>
      </c>
      <c r="L39" s="1"/>
    </row>
    <row r="40" spans="2:12" ht="12.75">
      <c r="B40" s="5">
        <v>14</v>
      </c>
      <c r="C40" s="59" t="s">
        <v>136</v>
      </c>
      <c r="D40" s="34">
        <v>14</v>
      </c>
      <c r="E40" s="66" t="s">
        <v>127</v>
      </c>
      <c r="F40" s="27">
        <v>15</v>
      </c>
      <c r="G40" s="97" t="s">
        <v>129</v>
      </c>
      <c r="H40" s="27">
        <v>12</v>
      </c>
      <c r="I40" s="76" t="s">
        <v>123</v>
      </c>
      <c r="J40" s="138">
        <v>14</v>
      </c>
      <c r="L40" s="1"/>
    </row>
    <row r="41" spans="2:12" ht="12.75">
      <c r="B41" s="5">
        <v>15</v>
      </c>
      <c r="C41" s="59" t="s">
        <v>137</v>
      </c>
      <c r="D41" s="34">
        <v>10</v>
      </c>
      <c r="E41" s="66" t="s">
        <v>131</v>
      </c>
      <c r="F41" s="27">
        <v>14</v>
      </c>
      <c r="G41" s="97" t="s">
        <v>126</v>
      </c>
      <c r="H41" s="27">
        <v>17</v>
      </c>
      <c r="I41" s="76" t="s">
        <v>128</v>
      </c>
      <c r="J41" s="138">
        <v>16</v>
      </c>
      <c r="L41" s="1"/>
    </row>
    <row r="42" spans="2:12" ht="12.75">
      <c r="B42" s="5">
        <v>16</v>
      </c>
      <c r="C42" s="59"/>
      <c r="D42" s="34"/>
      <c r="E42" s="66"/>
      <c r="F42" s="27"/>
      <c r="G42" s="97"/>
      <c r="H42" s="27"/>
      <c r="I42" s="76"/>
      <c r="J42" s="138"/>
      <c r="L42" s="1"/>
    </row>
    <row r="43" spans="2:12" ht="12.75">
      <c r="B43" s="6"/>
      <c r="C43" s="26"/>
      <c r="D43" s="34"/>
      <c r="E43" s="25"/>
      <c r="F43" s="27"/>
      <c r="G43" s="25"/>
      <c r="H43" s="27"/>
      <c r="I43" s="26"/>
      <c r="J43" s="43"/>
      <c r="L43" s="1"/>
    </row>
    <row r="44" spans="2:11" ht="12.75">
      <c r="B44" s="52"/>
      <c r="C44" s="51"/>
      <c r="D44" s="53"/>
      <c r="E44" s="53"/>
      <c r="F44" s="53"/>
      <c r="G44" s="53"/>
      <c r="H44" s="53"/>
      <c r="I44" s="51"/>
      <c r="J44" s="53"/>
      <c r="K44" s="52"/>
    </row>
    <row r="45" spans="1:14" s="23" customFormat="1" ht="12.75">
      <c r="A45" s="1"/>
      <c r="B45" s="10"/>
      <c r="C45" s="10"/>
      <c r="D45" s="50"/>
      <c r="E45" s="10"/>
      <c r="F45" s="50"/>
      <c r="G45" s="10"/>
      <c r="H45" s="10"/>
      <c r="I45" s="10"/>
      <c r="J45" s="1"/>
      <c r="K45" s="1"/>
      <c r="L45" s="52"/>
      <c r="M45" s="52"/>
      <c r="N45" s="52"/>
    </row>
    <row r="46" spans="1:14" s="23" customFormat="1" ht="12.75">
      <c r="A46" s="1" t="s">
        <v>48</v>
      </c>
      <c r="B46" s="21" t="s">
        <v>58</v>
      </c>
      <c r="C46" s="11"/>
      <c r="D46" s="11"/>
      <c r="E46" s="11"/>
      <c r="F46" s="45"/>
      <c r="G46" s="11"/>
      <c r="H46" s="11"/>
      <c r="I46" s="11"/>
      <c r="J46" s="28"/>
      <c r="K46" s="1"/>
      <c r="L46" s="52"/>
      <c r="M46" s="52"/>
      <c r="N46" s="52"/>
    </row>
    <row r="47" spans="1:14" s="23" customFormat="1" ht="12.75">
      <c r="A47" s="1"/>
      <c r="B47" s="54" t="s">
        <v>61</v>
      </c>
      <c r="C47" s="10"/>
      <c r="D47" s="10"/>
      <c r="E47" s="10"/>
      <c r="F47" s="10"/>
      <c r="G47" s="10"/>
      <c r="H47" s="10"/>
      <c r="I47" s="10"/>
      <c r="J47" s="16"/>
      <c r="K47" s="1"/>
      <c r="L47" s="52"/>
      <c r="M47" s="52"/>
      <c r="N47" s="52"/>
    </row>
    <row r="48" spans="1:14" s="23" customFormat="1" ht="12.75">
      <c r="A48" s="1"/>
      <c r="B48" s="54" t="s">
        <v>59</v>
      </c>
      <c r="C48" s="10"/>
      <c r="D48" s="10"/>
      <c r="E48" s="10"/>
      <c r="F48" s="10"/>
      <c r="G48" s="10"/>
      <c r="H48" s="10"/>
      <c r="I48" s="10"/>
      <c r="J48" s="16"/>
      <c r="K48" s="1"/>
      <c r="L48" s="52"/>
      <c r="M48" s="52"/>
      <c r="N48" s="52"/>
    </row>
    <row r="49" spans="1:14" s="23" customFormat="1" ht="12.75">
      <c r="A49" s="1"/>
      <c r="B49" s="54" t="s">
        <v>60</v>
      </c>
      <c r="C49" s="10"/>
      <c r="D49" s="10"/>
      <c r="E49" s="10"/>
      <c r="F49" s="10"/>
      <c r="G49" s="10"/>
      <c r="H49" s="10"/>
      <c r="I49" s="10"/>
      <c r="J49" s="16"/>
      <c r="K49" s="1"/>
      <c r="L49" s="52"/>
      <c r="M49" s="52"/>
      <c r="N49" s="52"/>
    </row>
    <row r="50" spans="1:14" s="23" customFormat="1" ht="12.75">
      <c r="A50" s="1"/>
      <c r="B50" s="54" t="s">
        <v>62</v>
      </c>
      <c r="C50" s="10"/>
      <c r="D50" s="10"/>
      <c r="E50" s="10"/>
      <c r="F50" s="10"/>
      <c r="G50" s="10"/>
      <c r="H50" s="10"/>
      <c r="I50" s="10"/>
      <c r="J50" s="16"/>
      <c r="K50" s="1"/>
      <c r="L50" s="52"/>
      <c r="M50" s="52"/>
      <c r="N50" s="52"/>
    </row>
    <row r="51" spans="1:14" s="23" customFormat="1" ht="12.75">
      <c r="A51" s="1"/>
      <c r="B51" s="54" t="s">
        <v>63</v>
      </c>
      <c r="C51" s="10"/>
      <c r="D51" s="10"/>
      <c r="E51" s="10"/>
      <c r="F51" s="10"/>
      <c r="G51" s="10"/>
      <c r="H51" s="10"/>
      <c r="I51" s="10"/>
      <c r="J51" s="16"/>
      <c r="K51" s="1"/>
      <c r="L51" s="52"/>
      <c r="M51" s="52"/>
      <c r="N51" s="52"/>
    </row>
    <row r="52" spans="1:14" s="23" customFormat="1" ht="12.75">
      <c r="A52" s="1"/>
      <c r="B52" s="54" t="s">
        <v>64</v>
      </c>
      <c r="C52" s="10"/>
      <c r="D52" s="10"/>
      <c r="E52" s="10"/>
      <c r="F52" s="10"/>
      <c r="G52" s="10"/>
      <c r="H52" s="10"/>
      <c r="I52" s="10"/>
      <c r="J52" s="16"/>
      <c r="K52" s="1"/>
      <c r="L52" s="52"/>
      <c r="M52" s="52"/>
      <c r="N52" s="52"/>
    </row>
    <row r="53" spans="1:14" s="23" customFormat="1" ht="12.75">
      <c r="A53" s="1"/>
      <c r="B53" s="54" t="s">
        <v>65</v>
      </c>
      <c r="C53" s="10"/>
      <c r="D53" s="10"/>
      <c r="E53" s="10"/>
      <c r="F53" s="10"/>
      <c r="G53" s="10"/>
      <c r="H53" s="10"/>
      <c r="I53" s="10"/>
      <c r="J53" s="16"/>
      <c r="K53" s="1"/>
      <c r="L53" s="52"/>
      <c r="M53" s="52"/>
      <c r="N53" s="52"/>
    </row>
    <row r="54" spans="1:14" s="23" customFormat="1" ht="12.75">
      <c r="A54" s="1"/>
      <c r="B54" s="18" t="s">
        <v>66</v>
      </c>
      <c r="C54" s="10"/>
      <c r="D54" s="10"/>
      <c r="E54" s="10"/>
      <c r="F54" s="10"/>
      <c r="G54" s="10"/>
      <c r="H54" s="10"/>
      <c r="I54" s="10"/>
      <c r="J54" s="16"/>
      <c r="K54" s="1"/>
      <c r="L54" s="52"/>
      <c r="M54" s="52"/>
      <c r="N54" s="52"/>
    </row>
    <row r="55" spans="1:14" s="23" customFormat="1" ht="12.75">
      <c r="A55" s="1"/>
      <c r="B55" s="18" t="s">
        <v>67</v>
      </c>
      <c r="C55" s="10"/>
      <c r="D55" s="10"/>
      <c r="E55" s="10"/>
      <c r="F55" s="10"/>
      <c r="G55" s="10"/>
      <c r="H55" s="10"/>
      <c r="I55" s="10"/>
      <c r="J55" s="16"/>
      <c r="K55" s="1"/>
      <c r="L55" s="52"/>
      <c r="M55" s="52"/>
      <c r="N55" s="52"/>
    </row>
    <row r="56" spans="1:14" s="23" customFormat="1" ht="12.75">
      <c r="A56" s="1"/>
      <c r="B56" s="18" t="s">
        <v>68</v>
      </c>
      <c r="C56" s="10"/>
      <c r="D56" s="10"/>
      <c r="E56" s="10"/>
      <c r="F56" s="10"/>
      <c r="G56" s="10"/>
      <c r="H56" s="10"/>
      <c r="I56" s="10"/>
      <c r="J56" s="16"/>
      <c r="K56" s="1"/>
      <c r="L56" s="52"/>
      <c r="M56" s="52"/>
      <c r="N56" s="52"/>
    </row>
    <row r="57" spans="1:14" s="23" customFormat="1" ht="12.75">
      <c r="A57" s="1"/>
      <c r="B57" s="19" t="s">
        <v>86</v>
      </c>
      <c r="C57" s="13"/>
      <c r="D57" s="13"/>
      <c r="E57" s="13"/>
      <c r="F57" s="13"/>
      <c r="G57" s="13"/>
      <c r="H57" s="13"/>
      <c r="I57" s="13"/>
      <c r="J57" s="15"/>
      <c r="K57" s="1"/>
      <c r="L57" s="52"/>
      <c r="M57" s="52"/>
      <c r="N57" s="52"/>
    </row>
    <row r="58" spans="1:14" s="23" customFormat="1" ht="12.75">
      <c r="A58" s="1"/>
      <c r="B58" s="10"/>
      <c r="C58" s="10"/>
      <c r="D58" s="1"/>
      <c r="E58" s="1"/>
      <c r="F58" s="1"/>
      <c r="G58" s="1"/>
      <c r="H58" s="1"/>
      <c r="I58" s="1"/>
      <c r="J58" s="1"/>
      <c r="K58" s="1"/>
      <c r="L58" s="52"/>
      <c r="M58" s="52"/>
      <c r="N58" s="52"/>
    </row>
    <row r="59" spans="1:14" s="23" customFormat="1" ht="12.75">
      <c r="A59" s="1" t="s">
        <v>50</v>
      </c>
      <c r="B59" s="64" t="s">
        <v>76</v>
      </c>
      <c r="C59" s="11"/>
      <c r="D59" s="11"/>
      <c r="E59" s="11"/>
      <c r="F59" s="11"/>
      <c r="G59" s="11"/>
      <c r="H59" s="11"/>
      <c r="I59" s="11"/>
      <c r="J59" s="28"/>
      <c r="K59" s="1"/>
      <c r="L59" s="52"/>
      <c r="M59" s="52"/>
      <c r="N59" s="52"/>
    </row>
    <row r="60" spans="1:14" s="23" customFormat="1" ht="12.75">
      <c r="A60" s="1"/>
      <c r="B60" s="54" t="s">
        <v>77</v>
      </c>
      <c r="C60" s="10"/>
      <c r="D60" s="10"/>
      <c r="E60" s="10"/>
      <c r="F60" s="10"/>
      <c r="G60" s="10"/>
      <c r="H60" s="10"/>
      <c r="I60" s="10"/>
      <c r="J60" s="16"/>
      <c r="K60" s="1"/>
      <c r="L60" s="52"/>
      <c r="M60" s="52"/>
      <c r="N60" s="52"/>
    </row>
    <row r="61" spans="1:14" s="23" customFormat="1" ht="12.75">
      <c r="A61" s="1"/>
      <c r="B61" s="54" t="s">
        <v>78</v>
      </c>
      <c r="C61" s="10"/>
      <c r="D61" s="10"/>
      <c r="E61" s="10"/>
      <c r="F61" s="10"/>
      <c r="G61" s="10"/>
      <c r="H61" s="10"/>
      <c r="I61" s="10"/>
      <c r="J61" s="16"/>
      <c r="K61" s="1"/>
      <c r="L61" s="52"/>
      <c r="M61" s="52"/>
      <c r="N61" s="52"/>
    </row>
    <row r="62" spans="1:14" s="23" customFormat="1" ht="12.75">
      <c r="A62" s="1"/>
      <c r="B62" s="54" t="s">
        <v>79</v>
      </c>
      <c r="C62" s="10"/>
      <c r="D62" s="10"/>
      <c r="E62" s="10"/>
      <c r="F62" s="10"/>
      <c r="G62" s="10"/>
      <c r="H62" s="10"/>
      <c r="I62" s="10"/>
      <c r="J62" s="16"/>
      <c r="K62" s="1"/>
      <c r="L62" s="52"/>
      <c r="M62" s="52"/>
      <c r="N62" s="52"/>
    </row>
    <row r="63" spans="1:14" s="23" customFormat="1" ht="12.75">
      <c r="A63" s="1"/>
      <c r="B63" s="63" t="s">
        <v>80</v>
      </c>
      <c r="C63" s="10"/>
      <c r="D63" s="10"/>
      <c r="E63" s="10"/>
      <c r="F63" s="10"/>
      <c r="G63" s="10"/>
      <c r="H63" s="10"/>
      <c r="I63" s="10"/>
      <c r="J63" s="16"/>
      <c r="K63" s="1"/>
      <c r="L63" s="52"/>
      <c r="M63" s="52"/>
      <c r="N63" s="52"/>
    </row>
    <row r="64" spans="1:14" s="23" customFormat="1" ht="12.75">
      <c r="A64" s="1"/>
      <c r="B64" s="18" t="s">
        <v>81</v>
      </c>
      <c r="C64" s="10"/>
      <c r="D64" s="10"/>
      <c r="E64" s="10"/>
      <c r="F64" s="10"/>
      <c r="G64" s="10"/>
      <c r="H64" s="10"/>
      <c r="I64" s="10"/>
      <c r="J64" s="16"/>
      <c r="K64" s="1"/>
      <c r="L64" s="52"/>
      <c r="M64" s="52"/>
      <c r="N64" s="52"/>
    </row>
    <row r="65" spans="1:14" s="23" customFormat="1" ht="12.75">
      <c r="A65" s="1"/>
      <c r="B65" s="18" t="s">
        <v>82</v>
      </c>
      <c r="C65" s="10"/>
      <c r="D65" s="10"/>
      <c r="E65" s="10"/>
      <c r="F65" s="10"/>
      <c r="G65" s="10"/>
      <c r="H65" s="10"/>
      <c r="I65" s="10"/>
      <c r="J65" s="16"/>
      <c r="K65" s="1"/>
      <c r="L65" s="52"/>
      <c r="M65" s="52"/>
      <c r="N65" s="52"/>
    </row>
    <row r="66" spans="1:14" s="23" customFormat="1" ht="12.75">
      <c r="A66" s="1"/>
      <c r="B66" s="19" t="s">
        <v>83</v>
      </c>
      <c r="C66" s="13"/>
      <c r="D66" s="13"/>
      <c r="E66" s="13"/>
      <c r="F66" s="13"/>
      <c r="G66" s="13"/>
      <c r="H66" s="13"/>
      <c r="I66" s="13"/>
      <c r="J66" s="15"/>
      <c r="K66" s="1"/>
      <c r="L66" s="52"/>
      <c r="M66" s="52"/>
      <c r="N66" s="52"/>
    </row>
    <row r="67" spans="1:14" s="23" customFormat="1" ht="12.75">
      <c r="A67" s="1"/>
      <c r="B67" s="10"/>
      <c r="C67" s="10"/>
      <c r="D67" s="1"/>
      <c r="E67" s="1"/>
      <c r="F67" s="1"/>
      <c r="G67" s="1"/>
      <c r="H67" s="1"/>
      <c r="I67" s="1"/>
      <c r="J67" s="1"/>
      <c r="K67" s="1"/>
      <c r="L67" s="52"/>
      <c r="M67" s="52"/>
      <c r="N67" s="52"/>
    </row>
    <row r="68" spans="1:14" s="23" customFormat="1" ht="12.75">
      <c r="A68" s="1" t="s">
        <v>74</v>
      </c>
      <c r="B68" s="21" t="s">
        <v>84</v>
      </c>
      <c r="C68" s="11"/>
      <c r="D68" s="11"/>
      <c r="E68" s="11"/>
      <c r="F68" s="11"/>
      <c r="G68" s="11"/>
      <c r="H68" s="11"/>
      <c r="I68" s="11"/>
      <c r="J68" s="28"/>
      <c r="K68" s="1"/>
      <c r="L68" s="52"/>
      <c r="M68" s="52"/>
      <c r="N68" s="52"/>
    </row>
    <row r="69" spans="1:14" s="23" customFormat="1" ht="12.75">
      <c r="A69" s="1"/>
      <c r="B69" s="19" t="s">
        <v>85</v>
      </c>
      <c r="C69" s="13"/>
      <c r="D69" s="13"/>
      <c r="E69" s="13"/>
      <c r="F69" s="13"/>
      <c r="G69" s="13"/>
      <c r="H69" s="13"/>
      <c r="I69" s="13"/>
      <c r="J69" s="15"/>
      <c r="K69" s="1"/>
      <c r="L69" s="52"/>
      <c r="M69" s="52"/>
      <c r="N69" s="52"/>
    </row>
    <row r="70" spans="1:14" s="23" customFormat="1" ht="12.75">
      <c r="A70" s="1"/>
      <c r="B70" s="10"/>
      <c r="C70" s="10"/>
      <c r="D70" s="1"/>
      <c r="E70" s="1"/>
      <c r="F70" s="1"/>
      <c r="G70" s="1"/>
      <c r="H70" s="1"/>
      <c r="I70" s="1"/>
      <c r="J70" s="1"/>
      <c r="K70" s="1"/>
      <c r="L70" s="52"/>
      <c r="M70" s="52"/>
      <c r="N70" s="52"/>
    </row>
    <row r="71" spans="1:14" s="23" customFormat="1" ht="12.75">
      <c r="A71" s="1"/>
      <c r="B71" s="10"/>
      <c r="C71" s="10"/>
      <c r="D71" s="1"/>
      <c r="E71" s="1"/>
      <c r="F71" s="1"/>
      <c r="G71" s="1"/>
      <c r="H71" s="1"/>
      <c r="I71" s="1"/>
      <c r="J71" s="1"/>
      <c r="K71" s="1"/>
      <c r="L71" s="52"/>
      <c r="M71" s="52"/>
      <c r="N71" s="52"/>
    </row>
    <row r="72" spans="1:14" s="23" customFormat="1" ht="12.75">
      <c r="A72" s="1"/>
      <c r="B72" s="10"/>
      <c r="C72" s="10"/>
      <c r="D72" s="1"/>
      <c r="E72" s="1"/>
      <c r="F72" s="1"/>
      <c r="G72" s="1"/>
      <c r="H72" s="1"/>
      <c r="I72" s="1"/>
      <c r="J72" s="1"/>
      <c r="K72" s="1"/>
      <c r="L72" s="52"/>
      <c r="M72" s="52"/>
      <c r="N72" s="52"/>
    </row>
    <row r="73" spans="1:14" s="23" customFormat="1" ht="12.75">
      <c r="A73" s="1"/>
      <c r="B73" s="10"/>
      <c r="C73" s="10"/>
      <c r="D73" s="1"/>
      <c r="E73" s="1"/>
      <c r="F73" s="1"/>
      <c r="G73" s="1"/>
      <c r="H73" s="1"/>
      <c r="I73" s="1"/>
      <c r="J73" s="1"/>
      <c r="K73" s="1"/>
      <c r="L73" s="52"/>
      <c r="M73" s="52"/>
      <c r="N73" s="52"/>
    </row>
    <row r="74" spans="1:14" s="23" customFormat="1" ht="12.75">
      <c r="A74" s="1"/>
      <c r="B74" s="10"/>
      <c r="C74" s="10"/>
      <c r="D74" s="1"/>
      <c r="E74" s="1"/>
      <c r="F74" s="1"/>
      <c r="G74" s="1"/>
      <c r="H74" s="1"/>
      <c r="I74" s="1"/>
      <c r="J74" s="1"/>
      <c r="K74" s="1"/>
      <c r="L74" s="52"/>
      <c r="M74" s="52"/>
      <c r="N74" s="52"/>
    </row>
    <row r="75" spans="1:14" s="23" customFormat="1" ht="12.75">
      <c r="A75" s="1"/>
      <c r="B75" s="10"/>
      <c r="C75" s="10"/>
      <c r="D75" s="1"/>
      <c r="E75" s="1"/>
      <c r="F75" s="1"/>
      <c r="G75" s="1"/>
      <c r="H75" s="1"/>
      <c r="I75" s="1"/>
      <c r="J75" s="1"/>
      <c r="K75" s="1"/>
      <c r="L75" s="52"/>
      <c r="M75" s="52"/>
      <c r="N75" s="52"/>
    </row>
  </sheetData>
  <sheetProtection selectLockedCells="1"/>
  <mergeCells count="12">
    <mergeCell ref="G5:H5"/>
    <mergeCell ref="G6:H6"/>
    <mergeCell ref="I5:J5"/>
    <mergeCell ref="I6:J6"/>
    <mergeCell ref="C5:D5"/>
    <mergeCell ref="C6:D6"/>
    <mergeCell ref="E5:F5"/>
    <mergeCell ref="E6:F6"/>
    <mergeCell ref="K5:L5"/>
    <mergeCell ref="M5:N5"/>
    <mergeCell ref="K6:L6"/>
    <mergeCell ref="M6:N6"/>
  </mergeCells>
  <printOptions/>
  <pageMargins left="0.75" right="0.75" top="1" bottom="1" header="0.5" footer="0.5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T75"/>
  <sheetViews>
    <sheetView workbookViewId="0" topLeftCell="A18">
      <selection activeCell="A29" sqref="A29"/>
    </sheetView>
  </sheetViews>
  <sheetFormatPr defaultColWidth="9.140625" defaultRowHeight="12.75"/>
  <cols>
    <col min="1" max="1" width="9.140625" style="1" customWidth="1"/>
    <col min="2" max="2" width="9.140625" style="10" customWidth="1"/>
    <col min="3" max="3" width="6.28125" style="10" customWidth="1"/>
    <col min="4" max="4" width="4.57421875" style="10" customWidth="1"/>
    <col min="5" max="5" width="9.140625" style="10" customWidth="1"/>
    <col min="6" max="13" width="9.140625" style="1" customWidth="1"/>
    <col min="14" max="16" width="9.140625" style="52" customWidth="1"/>
  </cols>
  <sheetData>
    <row r="1" spans="1:5" ht="12.75">
      <c r="A1" s="1" t="s">
        <v>35</v>
      </c>
      <c r="B1" s="1"/>
      <c r="C1" s="1"/>
      <c r="D1" s="1"/>
      <c r="E1" s="1"/>
    </row>
    <row r="2" spans="1:16" s="49" customFormat="1" ht="45.75" customHeight="1">
      <c r="A2" s="47"/>
      <c r="B2" s="111"/>
      <c r="C2" s="111" t="s">
        <v>70</v>
      </c>
      <c r="D2" s="109"/>
      <c r="E2" s="109" t="s">
        <v>54</v>
      </c>
      <c r="F2" s="48" t="s">
        <v>55</v>
      </c>
      <c r="G2" s="48" t="s">
        <v>57</v>
      </c>
      <c r="H2" s="47"/>
      <c r="I2" s="47"/>
      <c r="J2" s="47"/>
      <c r="K2" s="47"/>
      <c r="L2" s="47"/>
      <c r="M2" s="47"/>
      <c r="N2" s="79"/>
      <c r="O2" s="79"/>
      <c r="P2" s="79"/>
    </row>
    <row r="3" spans="1:16" s="30" customFormat="1" ht="12.75">
      <c r="A3" s="31"/>
      <c r="B3" s="33"/>
      <c r="C3" s="32"/>
      <c r="D3" s="110"/>
      <c r="E3" s="112" t="s">
        <v>39</v>
      </c>
      <c r="F3" s="33" t="s">
        <v>56</v>
      </c>
      <c r="G3" s="33"/>
      <c r="H3" s="102"/>
      <c r="I3" s="31"/>
      <c r="J3" s="31"/>
      <c r="K3" s="31"/>
      <c r="L3" s="31"/>
      <c r="M3" s="31"/>
      <c r="N3" s="80"/>
      <c r="O3" s="80"/>
      <c r="P3" s="80"/>
    </row>
    <row r="4" spans="1:16" s="30" customFormat="1" ht="12.75">
      <c r="A4" s="1"/>
      <c r="B4" s="31"/>
      <c r="C4" s="31"/>
      <c r="D4" s="31"/>
      <c r="E4" s="42"/>
      <c r="F4" s="42"/>
      <c r="G4" s="42"/>
      <c r="H4" s="101"/>
      <c r="I4" s="31"/>
      <c r="J4" s="31"/>
      <c r="K4" s="31"/>
      <c r="L4" s="31"/>
      <c r="M4" s="31"/>
      <c r="N4" s="31"/>
      <c r="O4" s="80"/>
      <c r="P4" s="80"/>
    </row>
    <row r="5" spans="2:16" ht="12.75">
      <c r="B5" s="1"/>
      <c r="C5" s="150" t="s">
        <v>16</v>
      </c>
      <c r="D5" s="151"/>
      <c r="E5" s="130" t="s">
        <v>0</v>
      </c>
      <c r="F5" s="155"/>
      <c r="G5" s="158" t="s">
        <v>1</v>
      </c>
      <c r="H5" s="159"/>
      <c r="I5" s="162" t="s">
        <v>2</v>
      </c>
      <c r="J5" s="163"/>
      <c r="K5" s="125" t="s">
        <v>3</v>
      </c>
      <c r="L5" s="126"/>
      <c r="M5" s="150" t="s">
        <v>115</v>
      </c>
      <c r="N5" s="132"/>
      <c r="O5" s="150" t="s">
        <v>116</v>
      </c>
      <c r="P5" s="151"/>
    </row>
    <row r="6" spans="2:20" ht="12.75">
      <c r="B6" s="1"/>
      <c r="C6" s="152"/>
      <c r="D6" s="153"/>
      <c r="E6" s="131" t="str">
        <f>'Race meet'!$C$9</f>
        <v>Red</v>
      </c>
      <c r="F6" s="157"/>
      <c r="G6" s="160" t="str">
        <f>'Race meet'!$C$10</f>
        <v>White</v>
      </c>
      <c r="H6" s="161"/>
      <c r="I6" s="164" t="str">
        <f>'Race meet'!$C$11</f>
        <v>Blue</v>
      </c>
      <c r="J6" s="165"/>
      <c r="K6" s="127" t="str">
        <f>'Race meet'!$C$12</f>
        <v>Green</v>
      </c>
      <c r="L6" s="128"/>
      <c r="M6" s="152" t="s">
        <v>118</v>
      </c>
      <c r="N6" s="129"/>
      <c r="O6" s="152" t="s">
        <v>118</v>
      </c>
      <c r="P6" s="153"/>
      <c r="R6" s="169"/>
      <c r="S6" s="169" t="s">
        <v>140</v>
      </c>
      <c r="T6" s="173"/>
    </row>
    <row r="7" spans="1:20" ht="12.75">
      <c r="A7" s="2" t="s">
        <v>114</v>
      </c>
      <c r="B7" s="2" t="s">
        <v>10</v>
      </c>
      <c r="C7" s="19" t="s">
        <v>15</v>
      </c>
      <c r="D7" s="19" t="s">
        <v>117</v>
      </c>
      <c r="E7" s="69" t="s">
        <v>12</v>
      </c>
      <c r="F7" s="55" t="s">
        <v>11</v>
      </c>
      <c r="G7" s="65" t="s">
        <v>12</v>
      </c>
      <c r="H7" s="65" t="s">
        <v>11</v>
      </c>
      <c r="I7" s="89" t="s">
        <v>12</v>
      </c>
      <c r="J7" s="90" t="s">
        <v>11</v>
      </c>
      <c r="K7" s="74" t="s">
        <v>12</v>
      </c>
      <c r="L7" s="74" t="s">
        <v>11</v>
      </c>
      <c r="M7" s="6" t="s">
        <v>13</v>
      </c>
      <c r="N7" s="5" t="s">
        <v>14</v>
      </c>
      <c r="O7" s="6" t="s">
        <v>13</v>
      </c>
      <c r="P7" s="5" t="s">
        <v>14</v>
      </c>
      <c r="R7" s="174" t="s">
        <v>139</v>
      </c>
      <c r="S7" s="174" t="s">
        <v>139</v>
      </c>
      <c r="T7" s="174" t="s">
        <v>28</v>
      </c>
    </row>
    <row r="8" spans="1:20" ht="12.75">
      <c r="A8" s="24" t="s">
        <v>115</v>
      </c>
      <c r="B8" s="142" t="s">
        <v>123</v>
      </c>
      <c r="C8" s="44">
        <v>5.759</v>
      </c>
      <c r="D8" s="7">
        <f>IF(ISNUMBER(C8),RANK(C8,C$8:C$23,1),"")</f>
        <v>7</v>
      </c>
      <c r="E8" s="67">
        <f>IF($B8&gt;"",INDEX($C$27:$C$43,MATCH($B8,E$27:E$43,0),1),"")</f>
        <v>5</v>
      </c>
      <c r="F8" s="56">
        <f aca="true" t="shared" si="0" ref="F8:F23">IF($B8&gt;"",INDEX(F$27:F$43,MATCH($B8,E$27:E$43,0),1),0)</f>
        <v>9</v>
      </c>
      <c r="G8" s="68">
        <f aca="true" t="shared" si="1" ref="G8:G23">IF($B8&gt;"",INDEX($C$27:$C$43,MATCH($B8,G$27:G$43,0),1),"")</f>
        <v>4</v>
      </c>
      <c r="H8" s="70">
        <f aca="true" t="shared" si="2" ref="H8:H23">IF($B8&gt;"",INDEX(H$27:H$43,MATCH($B8,G$27:G$43,0),1),0)</f>
        <v>8</v>
      </c>
      <c r="I8" s="91">
        <f aca="true" t="shared" si="3" ref="I8:I23">IF($B8&gt;"",INDEX($C$27:$C$43,MATCH($B8,I$27:I$43,0),1),"")</f>
        <v>3</v>
      </c>
      <c r="J8" s="92">
        <f aca="true" t="shared" si="4" ref="J8:J23">IF($B8&gt;"",INDEX(J$27:J$43,MATCH($B8,I$27:I$43,0),1),0)</f>
        <v>8</v>
      </c>
      <c r="K8" s="75">
        <f aca="true" t="shared" si="5" ref="K8:K23">IF($B8&gt;"",INDEX($C$27:$C$43,MATCH($B8,K$27:K$43,0),1),"")</f>
        <v>2</v>
      </c>
      <c r="L8" s="134">
        <f aca="true" t="shared" si="6" ref="L8:L23">IF($B8&gt;"",INDEX(L$27:L$43,MATCH($B8,K$27:K$43,0),1),0)</f>
        <v>7</v>
      </c>
      <c r="M8" s="7">
        <f>IF($A8=M$5,$F8+$H8+$J8+$L8,0)</f>
        <v>32</v>
      </c>
      <c r="N8" s="7">
        <f>IF($A8=M$5,RANK(M8,M$8:M$23),"")</f>
        <v>5</v>
      </c>
      <c r="O8" s="7">
        <f>IF($A8=O$5,$F8+$H8+$J8+$L8,0)</f>
        <v>0</v>
      </c>
      <c r="P8" s="7">
        <f>IF($A8=O$5,RANK(O8,O$8:O$23),"")</f>
      </c>
      <c r="Q8" t="str">
        <f>IF(B8&gt;"",B8,"")</f>
        <v>Geoff</v>
      </c>
      <c r="R8" s="170">
        <v>13</v>
      </c>
      <c r="S8" s="170">
        <v>4</v>
      </c>
      <c r="T8" s="172">
        <f>R8+S8</f>
        <v>17</v>
      </c>
    </row>
    <row r="9" spans="1:20" ht="12.75">
      <c r="A9" s="25" t="s">
        <v>115</v>
      </c>
      <c r="B9" s="140" t="s">
        <v>124</v>
      </c>
      <c r="C9" s="27">
        <v>5.147</v>
      </c>
      <c r="D9" s="5">
        <f aca="true" t="shared" si="7" ref="D9:D23">IF(ISNUMBER(C9),RANK(C9,C$8:C$23,1),"")</f>
        <v>4</v>
      </c>
      <c r="E9" s="67">
        <f aca="true" t="shared" si="8" ref="E9:E23">IF($B9&gt;"",INDEX($C$27:$C$43,MATCH($B9,E$27:E$43,0),1),"")</f>
        <v>10</v>
      </c>
      <c r="F9" s="56">
        <f t="shared" si="0"/>
        <v>9</v>
      </c>
      <c r="G9" s="68">
        <f t="shared" si="1"/>
        <v>9</v>
      </c>
      <c r="H9" s="70">
        <f t="shared" si="2"/>
        <v>9</v>
      </c>
      <c r="I9" s="91">
        <f t="shared" si="3"/>
        <v>8</v>
      </c>
      <c r="J9" s="92">
        <f t="shared" si="4"/>
        <v>9</v>
      </c>
      <c r="K9" s="75">
        <f t="shared" si="5"/>
        <v>7</v>
      </c>
      <c r="L9" s="134">
        <f t="shared" si="6"/>
        <v>8</v>
      </c>
      <c r="M9" s="5">
        <f>IF($A9=M$5,$F9+$H9+$J9+$L9,0)</f>
        <v>35</v>
      </c>
      <c r="N9" s="5">
        <f>IF($A9=M$5,RANK(M9,M$8:M$23),"")</f>
        <v>2</v>
      </c>
      <c r="O9" s="5">
        <f>IF($A9=O$5,$F9+$H9+$J9+$L9,0)</f>
        <v>0</v>
      </c>
      <c r="P9" s="5">
        <f>IF($A9=O$5,RANK(O9,O$8:O$23),"")</f>
      </c>
      <c r="Q9" t="str">
        <f aca="true" t="shared" si="9" ref="Q9:Q23">IF(B9&gt;"",B9,"")</f>
        <v>Tracey</v>
      </c>
      <c r="R9" s="170">
        <v>17</v>
      </c>
      <c r="S9" s="170">
        <v>4</v>
      </c>
      <c r="T9" s="172">
        <f aca="true" t="shared" si="10" ref="T9:T22">R9+S9</f>
        <v>21</v>
      </c>
    </row>
    <row r="10" spans="1:20" ht="12.75">
      <c r="A10" s="25" t="s">
        <v>116</v>
      </c>
      <c r="B10" s="140" t="s">
        <v>125</v>
      </c>
      <c r="C10" s="27">
        <v>6.642</v>
      </c>
      <c r="D10" s="5">
        <f t="shared" si="7"/>
        <v>15</v>
      </c>
      <c r="E10" s="67">
        <f t="shared" si="8"/>
        <v>1</v>
      </c>
      <c r="F10" s="56">
        <f t="shared" si="0"/>
        <v>6</v>
      </c>
      <c r="G10" s="68">
        <f t="shared" si="1"/>
        <v>15</v>
      </c>
      <c r="H10" s="70">
        <f t="shared" si="2"/>
        <v>7</v>
      </c>
      <c r="I10" s="91">
        <f t="shared" si="3"/>
        <v>14</v>
      </c>
      <c r="J10" s="92">
        <f t="shared" si="4"/>
        <v>6</v>
      </c>
      <c r="K10" s="75">
        <f t="shared" si="5"/>
        <v>13</v>
      </c>
      <c r="L10" s="134">
        <f t="shared" si="6"/>
        <v>7</v>
      </c>
      <c r="M10" s="5">
        <f aca="true" t="shared" si="11" ref="M10:M23">IF($A10=M$5,$F10+$H10+$J10+$L10,0)</f>
        <v>0</v>
      </c>
      <c r="N10" s="5">
        <f>IF($A10=M$5,RANK(M10,M$8:M$23),"")</f>
      </c>
      <c r="O10" s="5">
        <f aca="true" t="shared" si="12" ref="O10:O23">IF($A10=O$5,$F10+$H10+$J10+$L10,0)</f>
        <v>26</v>
      </c>
      <c r="P10" s="5">
        <f>IF($A10=O$5,RANK(O10,O$8:O$23),"")</f>
        <v>8</v>
      </c>
      <c r="Q10" t="str">
        <f t="shared" si="9"/>
        <v>Richard</v>
      </c>
      <c r="R10" s="170">
        <v>10</v>
      </c>
      <c r="S10" s="170">
        <v>1</v>
      </c>
      <c r="T10" s="172">
        <f t="shared" si="10"/>
        <v>11</v>
      </c>
    </row>
    <row r="11" spans="1:20" ht="12.75">
      <c r="A11" s="25" t="s">
        <v>115</v>
      </c>
      <c r="B11" s="140" t="s">
        <v>126</v>
      </c>
      <c r="C11" s="27">
        <v>4.951</v>
      </c>
      <c r="D11" s="5">
        <f t="shared" si="7"/>
        <v>2</v>
      </c>
      <c r="E11" s="67">
        <f t="shared" si="8"/>
        <v>9</v>
      </c>
      <c r="F11" s="56">
        <f t="shared" si="0"/>
        <v>7</v>
      </c>
      <c r="G11" s="68">
        <f t="shared" si="1"/>
        <v>8</v>
      </c>
      <c r="H11" s="70">
        <f t="shared" si="2"/>
        <v>8</v>
      </c>
      <c r="I11" s="91">
        <f t="shared" si="3"/>
        <v>7</v>
      </c>
      <c r="J11" s="92">
        <f t="shared" si="4"/>
        <v>10</v>
      </c>
      <c r="K11" s="75">
        <f t="shared" si="5"/>
        <v>6</v>
      </c>
      <c r="L11" s="134">
        <f t="shared" si="6"/>
        <v>9</v>
      </c>
      <c r="M11" s="5">
        <f t="shared" si="11"/>
        <v>34</v>
      </c>
      <c r="N11" s="5">
        <f>IF($A11=M$5,RANK(M11,M$8:M$23),"")</f>
        <v>4</v>
      </c>
      <c r="O11" s="5">
        <f t="shared" si="12"/>
        <v>0</v>
      </c>
      <c r="P11" s="5">
        <f>IF($A11=O$5,RANK(O11,O$8:O$23),"")</f>
      </c>
      <c r="Q11" t="str">
        <f t="shared" si="9"/>
        <v>Karl</v>
      </c>
      <c r="R11" s="170">
        <v>14</v>
      </c>
      <c r="S11" s="170">
        <v>1</v>
      </c>
      <c r="T11" s="172">
        <f t="shared" si="10"/>
        <v>15</v>
      </c>
    </row>
    <row r="12" spans="1:20" ht="12.75">
      <c r="A12" s="25" t="s">
        <v>116</v>
      </c>
      <c r="B12" s="140" t="s">
        <v>129</v>
      </c>
      <c r="C12" s="27">
        <v>6.315</v>
      </c>
      <c r="D12" s="5">
        <f t="shared" si="7"/>
        <v>12</v>
      </c>
      <c r="E12" s="67">
        <f t="shared" si="8"/>
        <v>14</v>
      </c>
      <c r="F12" s="56">
        <f t="shared" si="0"/>
        <v>7</v>
      </c>
      <c r="G12" s="68">
        <f t="shared" si="1"/>
        <v>13</v>
      </c>
      <c r="H12" s="70">
        <f t="shared" si="2"/>
        <v>7</v>
      </c>
      <c r="I12" s="91">
        <f t="shared" si="3"/>
        <v>12</v>
      </c>
      <c r="J12" s="92">
        <f t="shared" si="4"/>
        <v>7</v>
      </c>
      <c r="K12" s="75">
        <f t="shared" si="5"/>
        <v>11</v>
      </c>
      <c r="L12" s="134">
        <f t="shared" si="6"/>
        <v>7</v>
      </c>
      <c r="M12" s="5">
        <f t="shared" si="11"/>
        <v>0</v>
      </c>
      <c r="N12" s="5">
        <f>IF($A12=M$5,RANK(M12,M$8:M$23),"")</f>
      </c>
      <c r="O12" s="5">
        <f t="shared" si="12"/>
        <v>28</v>
      </c>
      <c r="P12" s="5">
        <f>IF($A12=O$5,RANK(O12,O$8:O$23),"")</f>
        <v>4</v>
      </c>
      <c r="Q12" t="str">
        <f t="shared" si="9"/>
        <v>Caitlin</v>
      </c>
      <c r="R12" s="170">
        <v>14</v>
      </c>
      <c r="S12" s="170">
        <v>3</v>
      </c>
      <c r="T12" s="172">
        <f t="shared" si="10"/>
        <v>17</v>
      </c>
    </row>
    <row r="13" spans="1:20" ht="12.75">
      <c r="A13" s="25" t="s">
        <v>115</v>
      </c>
      <c r="B13" s="140" t="s">
        <v>128</v>
      </c>
      <c r="C13" s="27">
        <v>4.669</v>
      </c>
      <c r="D13" s="5">
        <f t="shared" si="7"/>
        <v>1</v>
      </c>
      <c r="E13" s="67">
        <f t="shared" si="8"/>
        <v>8</v>
      </c>
      <c r="F13" s="56">
        <f t="shared" si="0"/>
        <v>9</v>
      </c>
      <c r="G13" s="68">
        <f t="shared" si="1"/>
        <v>7</v>
      </c>
      <c r="H13" s="70">
        <f t="shared" si="2"/>
        <v>11</v>
      </c>
      <c r="I13" s="91">
        <f t="shared" si="3"/>
        <v>6</v>
      </c>
      <c r="J13" s="92">
        <f t="shared" si="4"/>
        <v>9</v>
      </c>
      <c r="K13" s="75">
        <f t="shared" si="5"/>
        <v>5</v>
      </c>
      <c r="L13" s="134">
        <f t="shared" si="6"/>
        <v>9</v>
      </c>
      <c r="M13" s="5">
        <f t="shared" si="11"/>
        <v>38</v>
      </c>
      <c r="N13" s="5">
        <f aca="true" t="shared" si="13" ref="N13:N23">IF($A13=M$5,RANK(M13,M$8:M$23),"")</f>
        <v>1</v>
      </c>
      <c r="O13" s="5">
        <f t="shared" si="12"/>
        <v>0</v>
      </c>
      <c r="P13" s="5">
        <f aca="true" t="shared" si="14" ref="P13:P23">IF($A13=O$5,RANK(O13,O$8:O$23),"")</f>
      </c>
      <c r="Q13" t="str">
        <f t="shared" si="9"/>
        <v>Dave G</v>
      </c>
      <c r="R13" s="170">
        <v>20</v>
      </c>
      <c r="S13" s="170">
        <v>5</v>
      </c>
      <c r="T13" s="172">
        <f t="shared" si="10"/>
        <v>25</v>
      </c>
    </row>
    <row r="14" spans="1:20" ht="12.75">
      <c r="A14" s="25" t="s">
        <v>116</v>
      </c>
      <c r="B14" s="140" t="s">
        <v>127</v>
      </c>
      <c r="C14" s="27">
        <v>5.375</v>
      </c>
      <c r="D14" s="5">
        <f t="shared" si="7"/>
        <v>5</v>
      </c>
      <c r="E14" s="67">
        <f t="shared" si="8"/>
        <v>6</v>
      </c>
      <c r="F14" s="56">
        <f t="shared" si="0"/>
        <v>6</v>
      </c>
      <c r="G14" s="68">
        <f t="shared" si="1"/>
        <v>5</v>
      </c>
      <c r="H14" s="70">
        <f t="shared" si="2"/>
        <v>9</v>
      </c>
      <c r="I14" s="91">
        <f t="shared" si="3"/>
        <v>4</v>
      </c>
      <c r="J14" s="92">
        <f t="shared" si="4"/>
        <v>8</v>
      </c>
      <c r="K14" s="75">
        <f t="shared" si="5"/>
        <v>3</v>
      </c>
      <c r="L14" s="134">
        <f t="shared" si="6"/>
        <v>7</v>
      </c>
      <c r="M14" s="5">
        <f t="shared" si="11"/>
        <v>0</v>
      </c>
      <c r="N14" s="5">
        <f t="shared" si="13"/>
      </c>
      <c r="O14" s="5">
        <f t="shared" si="12"/>
        <v>30</v>
      </c>
      <c r="P14" s="5">
        <f t="shared" si="14"/>
        <v>2</v>
      </c>
      <c r="Q14" t="str">
        <f t="shared" si="9"/>
        <v>Garth</v>
      </c>
      <c r="R14" s="170">
        <v>17</v>
      </c>
      <c r="S14" s="170">
        <v>4</v>
      </c>
      <c r="T14" s="172">
        <f t="shared" si="10"/>
        <v>21</v>
      </c>
    </row>
    <row r="15" spans="1:20" ht="12.75">
      <c r="A15" s="25" t="s">
        <v>116</v>
      </c>
      <c r="B15" s="140" t="s">
        <v>130</v>
      </c>
      <c r="C15" s="27">
        <v>5.897</v>
      </c>
      <c r="D15" s="5">
        <f t="shared" si="7"/>
        <v>9</v>
      </c>
      <c r="E15" s="67">
        <f t="shared" si="8"/>
        <v>4</v>
      </c>
      <c r="F15" s="56">
        <f t="shared" si="0"/>
        <v>6</v>
      </c>
      <c r="G15" s="68">
        <f t="shared" si="1"/>
        <v>3</v>
      </c>
      <c r="H15" s="70">
        <f t="shared" si="2"/>
        <v>8</v>
      </c>
      <c r="I15" s="91">
        <f t="shared" si="3"/>
        <v>2</v>
      </c>
      <c r="J15" s="92">
        <f t="shared" si="4"/>
        <v>7</v>
      </c>
      <c r="K15" s="75">
        <f t="shared" si="5"/>
        <v>1</v>
      </c>
      <c r="L15" s="134">
        <f t="shared" si="6"/>
        <v>5</v>
      </c>
      <c r="M15" s="5">
        <f t="shared" si="11"/>
        <v>0</v>
      </c>
      <c r="N15" s="5">
        <f t="shared" si="13"/>
      </c>
      <c r="O15" s="5">
        <f t="shared" si="12"/>
        <v>26</v>
      </c>
      <c r="P15" s="5">
        <f t="shared" si="14"/>
        <v>8</v>
      </c>
      <c r="Q15" t="str">
        <f t="shared" si="9"/>
        <v>Jason</v>
      </c>
      <c r="R15" s="170">
        <v>10</v>
      </c>
      <c r="S15" s="172">
        <v>3</v>
      </c>
      <c r="T15" s="172">
        <f t="shared" si="10"/>
        <v>13</v>
      </c>
    </row>
    <row r="16" spans="1:20" ht="12.75">
      <c r="A16" s="25" t="s">
        <v>116</v>
      </c>
      <c r="B16" s="140" t="s">
        <v>131</v>
      </c>
      <c r="C16" s="27">
        <v>6.505</v>
      </c>
      <c r="D16" s="5">
        <f t="shared" si="7"/>
        <v>14</v>
      </c>
      <c r="E16" s="67">
        <f t="shared" si="8"/>
        <v>15</v>
      </c>
      <c r="F16" s="56">
        <f t="shared" si="0"/>
        <v>8</v>
      </c>
      <c r="G16" s="68">
        <f t="shared" si="1"/>
        <v>14</v>
      </c>
      <c r="H16" s="70">
        <f t="shared" si="2"/>
        <v>8</v>
      </c>
      <c r="I16" s="91">
        <f t="shared" si="3"/>
        <v>13</v>
      </c>
      <c r="J16" s="92">
        <f t="shared" si="4"/>
        <v>7</v>
      </c>
      <c r="K16" s="75">
        <f t="shared" si="5"/>
        <v>12</v>
      </c>
      <c r="L16" s="134">
        <f t="shared" si="6"/>
        <v>8</v>
      </c>
      <c r="M16" s="5">
        <f t="shared" si="11"/>
        <v>0</v>
      </c>
      <c r="N16" s="5">
        <f t="shared" si="13"/>
      </c>
      <c r="O16" s="5">
        <f t="shared" si="12"/>
        <v>31</v>
      </c>
      <c r="P16" s="5">
        <f t="shared" si="14"/>
        <v>1</v>
      </c>
      <c r="Q16" t="str">
        <f t="shared" si="9"/>
        <v>Kev</v>
      </c>
      <c r="R16" s="170">
        <v>20</v>
      </c>
      <c r="S16" s="172">
        <v>4</v>
      </c>
      <c r="T16" s="172">
        <f t="shared" si="10"/>
        <v>24</v>
      </c>
    </row>
    <row r="17" spans="1:20" ht="12.75">
      <c r="A17" s="25" t="s">
        <v>116</v>
      </c>
      <c r="B17" s="140" t="s">
        <v>132</v>
      </c>
      <c r="C17" s="27">
        <v>6.14</v>
      </c>
      <c r="D17" s="5">
        <f t="shared" si="7"/>
        <v>11</v>
      </c>
      <c r="E17" s="67">
        <f t="shared" si="8"/>
        <v>3</v>
      </c>
      <c r="F17" s="56">
        <f t="shared" si="0"/>
        <v>7</v>
      </c>
      <c r="G17" s="68">
        <f t="shared" si="1"/>
        <v>2</v>
      </c>
      <c r="H17" s="70">
        <f t="shared" si="2"/>
        <v>7</v>
      </c>
      <c r="I17" s="91">
        <f t="shared" si="3"/>
        <v>1</v>
      </c>
      <c r="J17" s="92">
        <f t="shared" si="4"/>
        <v>6</v>
      </c>
      <c r="K17" s="75">
        <f t="shared" si="5"/>
        <v>15</v>
      </c>
      <c r="L17" s="134">
        <f t="shared" si="6"/>
        <v>6</v>
      </c>
      <c r="M17" s="5">
        <f t="shared" si="11"/>
        <v>0</v>
      </c>
      <c r="N17" s="5">
        <f t="shared" si="13"/>
      </c>
      <c r="O17" s="5">
        <f t="shared" si="12"/>
        <v>26</v>
      </c>
      <c r="P17" s="5">
        <f t="shared" si="14"/>
        <v>8</v>
      </c>
      <c r="Q17" t="str">
        <f t="shared" si="9"/>
        <v>Chris</v>
      </c>
      <c r="R17" s="170">
        <v>10</v>
      </c>
      <c r="S17" s="172">
        <v>2</v>
      </c>
      <c r="T17" s="172">
        <f t="shared" si="10"/>
        <v>12</v>
      </c>
    </row>
    <row r="18" spans="1:20" ht="12.75">
      <c r="A18" s="25" t="s">
        <v>116</v>
      </c>
      <c r="B18" s="140" t="s">
        <v>133</v>
      </c>
      <c r="C18" s="27">
        <v>5.378</v>
      </c>
      <c r="D18" s="5">
        <f t="shared" si="7"/>
        <v>6</v>
      </c>
      <c r="E18" s="67">
        <f t="shared" si="8"/>
        <v>11</v>
      </c>
      <c r="F18" s="56">
        <f t="shared" si="0"/>
        <v>7</v>
      </c>
      <c r="G18" s="68">
        <f t="shared" si="1"/>
        <v>10</v>
      </c>
      <c r="H18" s="70">
        <f t="shared" si="2"/>
        <v>9</v>
      </c>
      <c r="I18" s="91">
        <f t="shared" si="3"/>
        <v>9</v>
      </c>
      <c r="J18" s="92">
        <f t="shared" si="4"/>
        <v>6</v>
      </c>
      <c r="K18" s="75">
        <f t="shared" si="5"/>
        <v>8</v>
      </c>
      <c r="L18" s="134">
        <f t="shared" si="6"/>
        <v>8</v>
      </c>
      <c r="M18" s="5">
        <f t="shared" si="11"/>
        <v>0</v>
      </c>
      <c r="N18" s="5">
        <f t="shared" si="13"/>
      </c>
      <c r="O18" s="5">
        <f t="shared" si="12"/>
        <v>30</v>
      </c>
      <c r="P18" s="5">
        <f t="shared" si="14"/>
        <v>2</v>
      </c>
      <c r="Q18" t="str">
        <f t="shared" si="9"/>
        <v>Cam</v>
      </c>
      <c r="R18" s="170">
        <v>17</v>
      </c>
      <c r="S18" s="172">
        <v>2</v>
      </c>
      <c r="T18" s="172">
        <f t="shared" si="10"/>
        <v>19</v>
      </c>
    </row>
    <row r="19" spans="1:20" ht="12.75">
      <c r="A19" s="25" t="s">
        <v>115</v>
      </c>
      <c r="B19" s="143" t="s">
        <v>134</v>
      </c>
      <c r="C19" s="27">
        <v>5.078</v>
      </c>
      <c r="D19" s="5">
        <f t="shared" si="7"/>
        <v>3</v>
      </c>
      <c r="E19" s="67">
        <f t="shared" si="8"/>
        <v>7</v>
      </c>
      <c r="F19" s="56">
        <f t="shared" si="0"/>
        <v>8</v>
      </c>
      <c r="G19" s="68">
        <f t="shared" si="1"/>
        <v>6</v>
      </c>
      <c r="H19" s="70">
        <f t="shared" si="2"/>
        <v>10</v>
      </c>
      <c r="I19" s="91">
        <f t="shared" si="3"/>
        <v>5</v>
      </c>
      <c r="J19" s="92">
        <f t="shared" si="4"/>
        <v>9</v>
      </c>
      <c r="K19" s="75">
        <f t="shared" si="5"/>
        <v>4</v>
      </c>
      <c r="L19" s="134">
        <f t="shared" si="6"/>
        <v>8</v>
      </c>
      <c r="M19" s="5">
        <f t="shared" si="11"/>
        <v>35</v>
      </c>
      <c r="N19" s="5">
        <f t="shared" si="13"/>
        <v>2</v>
      </c>
      <c r="O19" s="5">
        <f t="shared" si="12"/>
        <v>0</v>
      </c>
      <c r="P19" s="5">
        <f t="shared" si="14"/>
      </c>
      <c r="Q19" t="str">
        <f t="shared" si="9"/>
        <v>Drew</v>
      </c>
      <c r="R19" s="170">
        <v>17</v>
      </c>
      <c r="S19" s="172">
        <v>4</v>
      </c>
      <c r="T19" s="172">
        <f t="shared" si="10"/>
        <v>21</v>
      </c>
    </row>
    <row r="20" spans="1:20" ht="12.75">
      <c r="A20" s="25" t="s">
        <v>116</v>
      </c>
      <c r="B20" s="140" t="s">
        <v>135</v>
      </c>
      <c r="C20" s="27">
        <v>5.989</v>
      </c>
      <c r="D20" s="5">
        <f t="shared" si="7"/>
        <v>10</v>
      </c>
      <c r="E20" s="67">
        <f t="shared" si="8"/>
        <v>13</v>
      </c>
      <c r="F20" s="56">
        <f t="shared" si="0"/>
        <v>7</v>
      </c>
      <c r="G20" s="68">
        <f t="shared" si="1"/>
        <v>12</v>
      </c>
      <c r="H20" s="70">
        <f t="shared" si="2"/>
        <v>7</v>
      </c>
      <c r="I20" s="91">
        <f t="shared" si="3"/>
        <v>11</v>
      </c>
      <c r="J20" s="92">
        <f t="shared" si="4"/>
        <v>7</v>
      </c>
      <c r="K20" s="75">
        <f t="shared" si="5"/>
        <v>10</v>
      </c>
      <c r="L20" s="134">
        <f t="shared" si="6"/>
        <v>7</v>
      </c>
      <c r="M20" s="5">
        <f t="shared" si="11"/>
        <v>0</v>
      </c>
      <c r="N20" s="5">
        <f t="shared" si="13"/>
      </c>
      <c r="O20" s="5">
        <f t="shared" si="12"/>
        <v>28</v>
      </c>
      <c r="P20" s="5">
        <f t="shared" si="14"/>
        <v>4</v>
      </c>
      <c r="Q20" t="str">
        <f t="shared" si="9"/>
        <v>Chad</v>
      </c>
      <c r="R20" s="170">
        <v>14</v>
      </c>
      <c r="S20" s="172">
        <v>2</v>
      </c>
      <c r="T20" s="172">
        <f t="shared" si="10"/>
        <v>16</v>
      </c>
    </row>
    <row r="21" spans="1:20" ht="12.75">
      <c r="A21" s="25" t="s">
        <v>116</v>
      </c>
      <c r="B21" s="140" t="s">
        <v>136</v>
      </c>
      <c r="C21" s="27">
        <v>5.893</v>
      </c>
      <c r="D21" s="5">
        <f t="shared" si="7"/>
        <v>8</v>
      </c>
      <c r="E21" s="67">
        <f t="shared" si="8"/>
        <v>12</v>
      </c>
      <c r="F21" s="56">
        <f t="shared" si="0"/>
        <v>7</v>
      </c>
      <c r="G21" s="68">
        <f t="shared" si="1"/>
        <v>11</v>
      </c>
      <c r="H21" s="70">
        <f t="shared" si="2"/>
        <v>5</v>
      </c>
      <c r="I21" s="91">
        <f t="shared" si="3"/>
        <v>10</v>
      </c>
      <c r="J21" s="92">
        <f t="shared" si="4"/>
        <v>8</v>
      </c>
      <c r="K21" s="75">
        <f t="shared" si="5"/>
        <v>9</v>
      </c>
      <c r="L21" s="134">
        <f t="shared" si="6"/>
        <v>8</v>
      </c>
      <c r="M21" s="5">
        <f t="shared" si="11"/>
        <v>0</v>
      </c>
      <c r="N21" s="5">
        <f t="shared" si="13"/>
      </c>
      <c r="O21" s="5">
        <f t="shared" si="12"/>
        <v>28</v>
      </c>
      <c r="P21" s="5">
        <f t="shared" si="14"/>
        <v>4</v>
      </c>
      <c r="Q21" t="str">
        <f t="shared" si="9"/>
        <v>Woody</v>
      </c>
      <c r="R21" s="170">
        <v>14</v>
      </c>
      <c r="S21" s="172">
        <v>1</v>
      </c>
      <c r="T21" s="172">
        <f t="shared" si="10"/>
        <v>15</v>
      </c>
    </row>
    <row r="22" spans="1:20" ht="12.75">
      <c r="A22" s="25" t="s">
        <v>116</v>
      </c>
      <c r="B22" s="140" t="s">
        <v>137</v>
      </c>
      <c r="C22" s="27">
        <v>6.337</v>
      </c>
      <c r="D22" s="5">
        <f t="shared" si="7"/>
        <v>13</v>
      </c>
      <c r="E22" s="67">
        <f t="shared" si="8"/>
        <v>2</v>
      </c>
      <c r="F22" s="56">
        <f t="shared" si="0"/>
        <v>6</v>
      </c>
      <c r="G22" s="68">
        <f t="shared" si="1"/>
        <v>1</v>
      </c>
      <c r="H22" s="70">
        <f t="shared" si="2"/>
        <v>7</v>
      </c>
      <c r="I22" s="91">
        <f t="shared" si="3"/>
        <v>15</v>
      </c>
      <c r="J22" s="92">
        <f t="shared" si="4"/>
        <v>8</v>
      </c>
      <c r="K22" s="75">
        <f t="shared" si="5"/>
        <v>14</v>
      </c>
      <c r="L22" s="134">
        <f t="shared" si="6"/>
        <v>7</v>
      </c>
      <c r="M22" s="5">
        <f t="shared" si="11"/>
        <v>0</v>
      </c>
      <c r="N22" s="5">
        <f t="shared" si="13"/>
      </c>
      <c r="O22" s="5">
        <f t="shared" si="12"/>
        <v>28</v>
      </c>
      <c r="P22" s="6">
        <f t="shared" si="14"/>
        <v>4</v>
      </c>
      <c r="Q22" t="str">
        <f t="shared" si="9"/>
        <v>Dave H</v>
      </c>
      <c r="R22" s="170">
        <v>14</v>
      </c>
      <c r="S22" s="172">
        <v>3</v>
      </c>
      <c r="T22" s="172">
        <f t="shared" si="10"/>
        <v>17</v>
      </c>
    </row>
    <row r="23" spans="1:20" ht="12.75">
      <c r="A23" s="26"/>
      <c r="B23" s="26"/>
      <c r="C23" s="62"/>
      <c r="D23" s="6">
        <f t="shared" si="7"/>
      </c>
      <c r="E23" s="67">
        <f t="shared" si="8"/>
      </c>
      <c r="F23" s="56">
        <f t="shared" si="0"/>
        <v>0</v>
      </c>
      <c r="G23" s="68">
        <f t="shared" si="1"/>
      </c>
      <c r="H23" s="70">
        <f t="shared" si="2"/>
        <v>0</v>
      </c>
      <c r="I23" s="91">
        <f t="shared" si="3"/>
      </c>
      <c r="J23" s="92">
        <f t="shared" si="4"/>
        <v>0</v>
      </c>
      <c r="K23" s="75">
        <f t="shared" si="5"/>
      </c>
      <c r="L23" s="134">
        <f t="shared" si="6"/>
        <v>0</v>
      </c>
      <c r="M23" s="6">
        <f t="shared" si="11"/>
        <v>0</v>
      </c>
      <c r="N23" s="6">
        <f t="shared" si="13"/>
      </c>
      <c r="O23" s="6">
        <f t="shared" si="12"/>
        <v>0</v>
      </c>
      <c r="P23" s="6">
        <f t="shared" si="14"/>
      </c>
      <c r="Q23">
        <f t="shared" si="9"/>
      </c>
      <c r="R23" s="171"/>
      <c r="S23" s="171"/>
      <c r="T23" s="171"/>
    </row>
    <row r="24" spans="2:15" ht="12.75">
      <c r="B24" s="51" t="s">
        <v>23</v>
      </c>
      <c r="C24" s="11">
        <f>IF(COUNTA(B8:B23)&gt;4,COUNTA(B8:B23),4)</f>
        <v>15</v>
      </c>
      <c r="D24" s="51"/>
      <c r="E24" s="9"/>
      <c r="F24" s="9"/>
      <c r="G24" s="9"/>
      <c r="H24" s="9"/>
      <c r="I24" s="9"/>
      <c r="J24" s="9"/>
      <c r="K24" s="9"/>
      <c r="L24" s="9"/>
      <c r="M24" s="10"/>
      <c r="N24" s="10"/>
      <c r="O24" s="51"/>
    </row>
    <row r="25" spans="3:15" ht="12.75">
      <c r="C25" s="1"/>
      <c r="D25" s="1"/>
      <c r="E25" s="85" t="str">
        <f>E6</f>
        <v>Red</v>
      </c>
      <c r="F25" s="86"/>
      <c r="G25" s="87" t="str">
        <f>G6</f>
        <v>White</v>
      </c>
      <c r="H25" s="88"/>
      <c r="I25" s="93" t="str">
        <f>I6</f>
        <v>Blue</v>
      </c>
      <c r="J25" s="94"/>
      <c r="K25" s="124" t="str">
        <f>K6</f>
        <v>Green</v>
      </c>
      <c r="L25" s="135"/>
      <c r="M25" s="10"/>
      <c r="N25" s="10"/>
      <c r="O25" s="51"/>
    </row>
    <row r="26" spans="3:14" ht="12.75">
      <c r="C26" s="20" t="s">
        <v>12</v>
      </c>
      <c r="D26" s="20"/>
      <c r="E26" s="67" t="s">
        <v>10</v>
      </c>
      <c r="F26" s="57" t="s">
        <v>11</v>
      </c>
      <c r="G26" s="70" t="s">
        <v>10</v>
      </c>
      <c r="H26" s="71" t="s">
        <v>11</v>
      </c>
      <c r="I26" s="91" t="s">
        <v>10</v>
      </c>
      <c r="J26" s="95" t="s">
        <v>11</v>
      </c>
      <c r="K26" s="74" t="s">
        <v>10</v>
      </c>
      <c r="L26" s="136" t="s">
        <v>11</v>
      </c>
      <c r="N26" s="1"/>
    </row>
    <row r="27" spans="3:15" ht="12.75">
      <c r="C27" s="7">
        <v>1</v>
      </c>
      <c r="D27" s="21">
        <f>C24</f>
        <v>15</v>
      </c>
      <c r="E27" s="103" t="str">
        <f>IF(C27&gt;$C$24,"",INDEX($B$8:$B$23,MATCH(D27,D$8:D$23,0),1))</f>
        <v>Richard</v>
      </c>
      <c r="F27" s="34">
        <v>6</v>
      </c>
      <c r="G27" s="104" t="str">
        <f>IF($C$24=$C27,E$27,E28)</f>
        <v>Dave H</v>
      </c>
      <c r="H27" s="44">
        <v>7</v>
      </c>
      <c r="I27" s="107" t="str">
        <f aca="true" t="shared" si="15" ref="I27:I41">IF($C$24=$C27,G$27,G28)</f>
        <v>Chris</v>
      </c>
      <c r="J27" s="44">
        <v>6</v>
      </c>
      <c r="K27" s="141" t="str">
        <f aca="true" t="shared" si="16" ref="K27:K41">IF($C$24=$C27,I$27,I28)</f>
        <v>Jason</v>
      </c>
      <c r="L27" s="34">
        <v>5</v>
      </c>
      <c r="M27" s="18"/>
      <c r="N27" s="10"/>
      <c r="O27" s="51"/>
    </row>
    <row r="28" spans="3:14" ht="12.75">
      <c r="C28" s="5">
        <v>2</v>
      </c>
      <c r="D28" s="18">
        <f>IF(C24&gt;4,D27-2,2)</f>
        <v>13</v>
      </c>
      <c r="E28" s="56" t="str">
        <f>IF(C28&gt;$C$24,"",INDEX($B$8:$B$23,MATCH(D28,D$8:D$23,0),1))</f>
        <v>Dave H</v>
      </c>
      <c r="F28" s="34">
        <v>6</v>
      </c>
      <c r="G28" s="105" t="str">
        <f>IF($C$24=$C28,E$27,E29)</f>
        <v>Chris</v>
      </c>
      <c r="H28" s="27">
        <v>7</v>
      </c>
      <c r="I28" s="107" t="str">
        <f t="shared" si="15"/>
        <v>Jason</v>
      </c>
      <c r="J28" s="27">
        <v>7</v>
      </c>
      <c r="K28" s="141" t="str">
        <f t="shared" si="16"/>
        <v>Geoff</v>
      </c>
      <c r="L28" s="43">
        <v>7</v>
      </c>
      <c r="N28" s="1"/>
    </row>
    <row r="29" spans="3:14" ht="12.75">
      <c r="C29" s="5">
        <v>3</v>
      </c>
      <c r="D29" s="18">
        <f>IF(C24&gt;4,D28-2,1)</f>
        <v>11</v>
      </c>
      <c r="E29" s="56" t="str">
        <f aca="true" t="shared" si="17" ref="E29:E42">IF(C29&gt;$C$24,"",INDEX($B$8:$B$23,MATCH(D29,D$8:D$23,0),1))</f>
        <v>Chris</v>
      </c>
      <c r="F29" s="34">
        <v>7</v>
      </c>
      <c r="G29" s="105" t="str">
        <f>IF($C$24=$C29,E$27,E30)</f>
        <v>Jason</v>
      </c>
      <c r="H29" s="27">
        <v>8</v>
      </c>
      <c r="I29" s="107" t="str">
        <f t="shared" si="15"/>
        <v>Geoff</v>
      </c>
      <c r="J29" s="27">
        <v>8</v>
      </c>
      <c r="K29" s="141" t="str">
        <f t="shared" si="16"/>
        <v>Garth</v>
      </c>
      <c r="L29" s="43">
        <v>7</v>
      </c>
      <c r="N29" s="1"/>
    </row>
    <row r="30" spans="3:14" ht="12.75">
      <c r="C30" s="5">
        <v>4</v>
      </c>
      <c r="D30" s="18">
        <f>IF($C$24&gt;6,D29-2,IF($C$24=5,2,3))</f>
        <v>9</v>
      </c>
      <c r="E30" s="56" t="str">
        <f t="shared" si="17"/>
        <v>Jason</v>
      </c>
      <c r="F30" s="34">
        <v>6</v>
      </c>
      <c r="G30" s="105" t="str">
        <f>IF($C$24=$C30,E$27,E31)</f>
        <v>Geoff</v>
      </c>
      <c r="H30" s="27">
        <v>8</v>
      </c>
      <c r="I30" s="107" t="str">
        <f t="shared" si="15"/>
        <v>Garth</v>
      </c>
      <c r="J30" s="27">
        <v>8</v>
      </c>
      <c r="K30" s="141" t="str">
        <f t="shared" si="16"/>
        <v>Drew</v>
      </c>
      <c r="L30" s="43">
        <v>8</v>
      </c>
      <c r="N30" s="1"/>
    </row>
    <row r="31" spans="3:14" ht="12.75">
      <c r="C31" s="5">
        <v>5</v>
      </c>
      <c r="D31" s="18">
        <f>IF($C$24&gt;8,D30-2,IF($C$24=8,1,IF($C$24=7,2,IF($C$24&lt;5,"",D30+2))))</f>
        <v>7</v>
      </c>
      <c r="E31" s="56" t="str">
        <f t="shared" si="17"/>
        <v>Geoff</v>
      </c>
      <c r="F31" s="34">
        <v>9</v>
      </c>
      <c r="G31" s="105" t="str">
        <f aca="true" t="shared" si="18" ref="G31:G41">IF($C$24=$C31,E$27,E32)</f>
        <v>Garth</v>
      </c>
      <c r="H31" s="27">
        <v>9</v>
      </c>
      <c r="I31" s="107" t="str">
        <f t="shared" si="15"/>
        <v>Drew</v>
      </c>
      <c r="J31" s="27">
        <v>9</v>
      </c>
      <c r="K31" s="141" t="str">
        <f t="shared" si="16"/>
        <v>Dave G</v>
      </c>
      <c r="L31" s="43">
        <v>9</v>
      </c>
      <c r="N31" s="1"/>
    </row>
    <row r="32" spans="3:14" ht="12.75">
      <c r="C32" s="5">
        <v>6</v>
      </c>
      <c r="D32" s="18">
        <f>IF($C$24&gt;10,D31-2,IF($C$24=10,1,IF($C$24=9,2,IF($C$24&lt;6,"",D31+2))))</f>
        <v>5</v>
      </c>
      <c r="E32" s="56" t="str">
        <f t="shared" si="17"/>
        <v>Garth</v>
      </c>
      <c r="F32" s="34">
        <v>6</v>
      </c>
      <c r="G32" s="105" t="str">
        <f t="shared" si="18"/>
        <v>Drew</v>
      </c>
      <c r="H32" s="27">
        <v>10</v>
      </c>
      <c r="I32" s="107" t="str">
        <f t="shared" si="15"/>
        <v>Dave G</v>
      </c>
      <c r="J32" s="27">
        <v>9</v>
      </c>
      <c r="K32" s="141" t="str">
        <f t="shared" si="16"/>
        <v>Karl</v>
      </c>
      <c r="L32" s="43">
        <v>9</v>
      </c>
      <c r="N32" s="1"/>
    </row>
    <row r="33" spans="3:14" ht="12.75">
      <c r="C33" s="5">
        <v>7</v>
      </c>
      <c r="D33" s="18">
        <f>IF($C$24&gt;12,D32-2,IF($C$24=12,1,IF($C$24=11,2,IF($C$24&lt;7,"",D32+2))))</f>
        <v>3</v>
      </c>
      <c r="E33" s="56" t="str">
        <f t="shared" si="17"/>
        <v>Drew</v>
      </c>
      <c r="F33" s="34">
        <v>8</v>
      </c>
      <c r="G33" s="105" t="str">
        <f t="shared" si="18"/>
        <v>Dave G</v>
      </c>
      <c r="H33" s="27">
        <v>11</v>
      </c>
      <c r="I33" s="107" t="str">
        <f t="shared" si="15"/>
        <v>Karl</v>
      </c>
      <c r="J33" s="27">
        <v>10</v>
      </c>
      <c r="K33" s="141" t="str">
        <f t="shared" si="16"/>
        <v>Tracey</v>
      </c>
      <c r="L33" s="43">
        <v>8</v>
      </c>
      <c r="N33" s="1"/>
    </row>
    <row r="34" spans="3:14" ht="12.75">
      <c r="C34" s="5">
        <v>8</v>
      </c>
      <c r="D34" s="18">
        <f>IF($C$24&gt;14,D33-2,IF($C$24=14,1,IF($C$24=13,2,IF($C$24&lt;8,"",D33+2))))</f>
        <v>1</v>
      </c>
      <c r="E34" s="56" t="str">
        <f t="shared" si="17"/>
        <v>Dave G</v>
      </c>
      <c r="F34" s="34">
        <v>9</v>
      </c>
      <c r="G34" s="105" t="str">
        <f t="shared" si="18"/>
        <v>Karl</v>
      </c>
      <c r="H34" s="27">
        <v>8</v>
      </c>
      <c r="I34" s="107" t="str">
        <f t="shared" si="15"/>
        <v>Tracey</v>
      </c>
      <c r="J34" s="27">
        <v>9</v>
      </c>
      <c r="K34" s="141" t="str">
        <f t="shared" si="16"/>
        <v>Cam</v>
      </c>
      <c r="L34" s="43">
        <v>8</v>
      </c>
      <c r="N34" s="1"/>
    </row>
    <row r="35" spans="3:14" ht="12.75">
      <c r="C35" s="5">
        <v>9</v>
      </c>
      <c r="D35" s="18">
        <f>IF($C$24=16,1,IF($C$24=15,2,IF($C$24&lt;9,"",D34+2)))</f>
        <v>2</v>
      </c>
      <c r="E35" s="56" t="str">
        <f t="shared" si="17"/>
        <v>Karl</v>
      </c>
      <c r="F35" s="34">
        <v>7</v>
      </c>
      <c r="G35" s="105" t="str">
        <f t="shared" si="18"/>
        <v>Tracey</v>
      </c>
      <c r="H35" s="27">
        <v>9</v>
      </c>
      <c r="I35" s="107" t="str">
        <f t="shared" si="15"/>
        <v>Cam</v>
      </c>
      <c r="J35" s="27">
        <v>6</v>
      </c>
      <c r="K35" s="141" t="str">
        <f t="shared" si="16"/>
        <v>Woody</v>
      </c>
      <c r="L35" s="43">
        <v>8</v>
      </c>
      <c r="N35" s="1"/>
    </row>
    <row r="36" spans="3:14" ht="12.75">
      <c r="C36" s="5">
        <v>10</v>
      </c>
      <c r="D36" s="18">
        <f>IF($C$24&lt;10,"",D35+2)</f>
        <v>4</v>
      </c>
      <c r="E36" s="56" t="str">
        <f t="shared" si="17"/>
        <v>Tracey</v>
      </c>
      <c r="F36" s="34">
        <v>9</v>
      </c>
      <c r="G36" s="105" t="str">
        <f t="shared" si="18"/>
        <v>Cam</v>
      </c>
      <c r="H36" s="27">
        <v>9</v>
      </c>
      <c r="I36" s="107" t="str">
        <f t="shared" si="15"/>
        <v>Woody</v>
      </c>
      <c r="J36" s="27">
        <v>8</v>
      </c>
      <c r="K36" s="141" t="str">
        <f t="shared" si="16"/>
        <v>Chad</v>
      </c>
      <c r="L36" s="43">
        <v>7</v>
      </c>
      <c r="N36" s="1"/>
    </row>
    <row r="37" spans="3:14" ht="12.75">
      <c r="C37" s="5">
        <v>11</v>
      </c>
      <c r="D37" s="18">
        <f>IF($C$24&lt;11,"",D36+2)</f>
        <v>6</v>
      </c>
      <c r="E37" s="56" t="str">
        <f t="shared" si="17"/>
        <v>Cam</v>
      </c>
      <c r="F37" s="34">
        <v>7</v>
      </c>
      <c r="G37" s="105" t="str">
        <f t="shared" si="18"/>
        <v>Woody</v>
      </c>
      <c r="H37" s="27">
        <v>5</v>
      </c>
      <c r="I37" s="107" t="str">
        <f t="shared" si="15"/>
        <v>Chad</v>
      </c>
      <c r="J37" s="27">
        <v>7</v>
      </c>
      <c r="K37" s="141" t="str">
        <f t="shared" si="16"/>
        <v>Caitlin</v>
      </c>
      <c r="L37" s="43">
        <v>7</v>
      </c>
      <c r="N37" s="1"/>
    </row>
    <row r="38" spans="3:14" ht="12.75">
      <c r="C38" s="5">
        <v>12</v>
      </c>
      <c r="D38" s="18">
        <f>IF($C$24&lt;12,"",D37+2)</f>
        <v>8</v>
      </c>
      <c r="E38" s="56" t="str">
        <f t="shared" si="17"/>
        <v>Woody</v>
      </c>
      <c r="F38" s="34">
        <v>7</v>
      </c>
      <c r="G38" s="105" t="str">
        <f t="shared" si="18"/>
        <v>Chad</v>
      </c>
      <c r="H38" s="27">
        <v>7</v>
      </c>
      <c r="I38" s="107" t="str">
        <f t="shared" si="15"/>
        <v>Caitlin</v>
      </c>
      <c r="J38" s="27">
        <v>7</v>
      </c>
      <c r="K38" s="141" t="str">
        <f t="shared" si="16"/>
        <v>Kev</v>
      </c>
      <c r="L38" s="43">
        <v>8</v>
      </c>
      <c r="N38" s="1"/>
    </row>
    <row r="39" spans="3:14" ht="12.75">
      <c r="C39" s="5">
        <v>13</v>
      </c>
      <c r="D39" s="18">
        <f>IF($C$24&lt;13,"",D38+2)</f>
        <v>10</v>
      </c>
      <c r="E39" s="56" t="str">
        <f t="shared" si="17"/>
        <v>Chad</v>
      </c>
      <c r="F39" s="34">
        <v>7</v>
      </c>
      <c r="G39" s="105" t="str">
        <f t="shared" si="18"/>
        <v>Caitlin</v>
      </c>
      <c r="H39" s="27">
        <v>7</v>
      </c>
      <c r="I39" s="107" t="str">
        <f t="shared" si="15"/>
        <v>Kev</v>
      </c>
      <c r="J39" s="27">
        <v>7</v>
      </c>
      <c r="K39" s="141" t="str">
        <f t="shared" si="16"/>
        <v>Richard</v>
      </c>
      <c r="L39" s="43">
        <v>7</v>
      </c>
      <c r="N39" s="1"/>
    </row>
    <row r="40" spans="3:14" ht="12.75">
      <c r="C40" s="5">
        <v>14</v>
      </c>
      <c r="D40" s="18">
        <f>IF($C$24&lt;14,"",D39+2)</f>
        <v>12</v>
      </c>
      <c r="E40" s="56" t="str">
        <f t="shared" si="17"/>
        <v>Caitlin</v>
      </c>
      <c r="F40" s="34">
        <v>7</v>
      </c>
      <c r="G40" s="105" t="str">
        <f t="shared" si="18"/>
        <v>Kev</v>
      </c>
      <c r="H40" s="27">
        <v>8</v>
      </c>
      <c r="I40" s="107" t="str">
        <f t="shared" si="15"/>
        <v>Richard</v>
      </c>
      <c r="J40" s="27">
        <v>6</v>
      </c>
      <c r="K40" s="141" t="str">
        <f t="shared" si="16"/>
        <v>Dave H</v>
      </c>
      <c r="L40" s="43">
        <v>7</v>
      </c>
      <c r="N40" s="1"/>
    </row>
    <row r="41" spans="3:14" ht="12.75">
      <c r="C41" s="5">
        <v>15</v>
      </c>
      <c r="D41" s="18">
        <f>IF($C$24&lt;15,"",D40+2)</f>
        <v>14</v>
      </c>
      <c r="E41" s="56" t="str">
        <f t="shared" si="17"/>
        <v>Kev</v>
      </c>
      <c r="F41" s="34">
        <v>8</v>
      </c>
      <c r="G41" s="105" t="str">
        <f t="shared" si="18"/>
        <v>Richard</v>
      </c>
      <c r="H41" s="27">
        <v>7</v>
      </c>
      <c r="I41" s="107" t="str">
        <f t="shared" si="15"/>
        <v>Dave H</v>
      </c>
      <c r="J41" s="27">
        <v>8</v>
      </c>
      <c r="K41" s="141" t="str">
        <f t="shared" si="16"/>
        <v>Chris</v>
      </c>
      <c r="L41" s="43">
        <v>6</v>
      </c>
      <c r="M41" s="23"/>
      <c r="N41" s="1"/>
    </row>
    <row r="42" spans="3:14" ht="12.75">
      <c r="C42" s="5">
        <v>16</v>
      </c>
      <c r="D42" s="18">
        <f>IF($C$24&lt;16,"",D41+2)</f>
      </c>
      <c r="E42" s="57">
        <f t="shared" si="17"/>
      </c>
      <c r="F42" s="34"/>
      <c r="G42" s="105">
        <f>IF($C$24=$C42,E$27,"")</f>
      </c>
      <c r="H42" s="27"/>
      <c r="I42" s="107">
        <f>IF($C$24=$C42,G$27,"")</f>
      </c>
      <c r="J42" s="27"/>
      <c r="K42" s="141">
        <f>IF($C$24=$C42,I$27,"")</f>
      </c>
      <c r="L42" s="43"/>
      <c r="N42" s="1"/>
    </row>
    <row r="43" spans="3:14" ht="12.75">
      <c r="C43" s="6"/>
      <c r="D43" s="19"/>
      <c r="E43" s="26"/>
      <c r="F43" s="34"/>
      <c r="G43" s="106"/>
      <c r="H43" s="27"/>
      <c r="I43" s="108"/>
      <c r="J43" s="27"/>
      <c r="K43" s="106"/>
      <c r="L43" s="43"/>
      <c r="N43" s="1"/>
    </row>
    <row r="44" spans="2:13" ht="12.75">
      <c r="B44" s="52"/>
      <c r="C44" s="52"/>
      <c r="D44" s="52"/>
      <c r="E44" s="51"/>
      <c r="F44" s="53"/>
      <c r="G44" s="53"/>
      <c r="H44" s="53"/>
      <c r="I44" s="53"/>
      <c r="J44" s="53"/>
      <c r="K44" s="51"/>
      <c r="L44" s="53"/>
      <c r="M44" s="52"/>
    </row>
    <row r="45" spans="1:16" s="23" customFormat="1" ht="12.75">
      <c r="A45" s="1"/>
      <c r="B45" s="10"/>
      <c r="C45" s="10"/>
      <c r="D45" s="10"/>
      <c r="E45" s="10"/>
      <c r="F45" s="50"/>
      <c r="G45" s="10"/>
      <c r="H45" s="50"/>
      <c r="I45" s="10"/>
      <c r="J45" s="10"/>
      <c r="K45" s="10"/>
      <c r="L45" s="1"/>
      <c r="M45" s="1"/>
      <c r="N45" s="52"/>
      <c r="O45" s="52"/>
      <c r="P45" s="52"/>
    </row>
    <row r="46" spans="1:16" s="23" customFormat="1" ht="12.75">
      <c r="A46" s="1" t="s">
        <v>48</v>
      </c>
      <c r="B46" s="21" t="s">
        <v>58</v>
      </c>
      <c r="C46" s="11"/>
      <c r="D46" s="11"/>
      <c r="E46" s="11"/>
      <c r="F46" s="11"/>
      <c r="G46" s="11"/>
      <c r="H46" s="45"/>
      <c r="I46" s="11"/>
      <c r="J46" s="11"/>
      <c r="K46" s="11"/>
      <c r="L46" s="28"/>
      <c r="M46" s="1"/>
      <c r="N46" s="52"/>
      <c r="O46" s="52"/>
      <c r="P46" s="52"/>
    </row>
    <row r="47" spans="1:16" s="23" customFormat="1" ht="12.75">
      <c r="A47" s="1"/>
      <c r="B47" s="54" t="s">
        <v>61</v>
      </c>
      <c r="C47" s="98"/>
      <c r="D47" s="98"/>
      <c r="E47" s="10"/>
      <c r="F47" s="10"/>
      <c r="G47" s="10"/>
      <c r="H47" s="10"/>
      <c r="I47" s="10"/>
      <c r="J47" s="10"/>
      <c r="K47" s="10"/>
      <c r="L47" s="16"/>
      <c r="M47" s="1"/>
      <c r="N47" s="52"/>
      <c r="O47" s="52"/>
      <c r="P47" s="52"/>
    </row>
    <row r="48" spans="1:16" s="23" customFormat="1" ht="12.75">
      <c r="A48" s="1"/>
      <c r="B48" s="54" t="s">
        <v>59</v>
      </c>
      <c r="C48" s="98"/>
      <c r="D48" s="98"/>
      <c r="E48" s="10"/>
      <c r="F48" s="10"/>
      <c r="G48" s="10"/>
      <c r="H48" s="10"/>
      <c r="I48" s="10"/>
      <c r="J48" s="10"/>
      <c r="K48" s="10"/>
      <c r="L48" s="16"/>
      <c r="M48" s="1"/>
      <c r="N48" s="52"/>
      <c r="O48" s="52"/>
      <c r="P48" s="52"/>
    </row>
    <row r="49" spans="1:16" s="23" customFormat="1" ht="12.75">
      <c r="A49" s="1"/>
      <c r="B49" s="54" t="s">
        <v>60</v>
      </c>
      <c r="C49" s="98"/>
      <c r="D49" s="98"/>
      <c r="E49" s="10"/>
      <c r="F49" s="10"/>
      <c r="G49" s="10"/>
      <c r="H49" s="10"/>
      <c r="I49" s="10"/>
      <c r="J49" s="10"/>
      <c r="K49" s="10"/>
      <c r="L49" s="16"/>
      <c r="M49" s="1"/>
      <c r="N49" s="52"/>
      <c r="O49" s="52"/>
      <c r="P49" s="52"/>
    </row>
    <row r="50" spans="1:16" s="23" customFormat="1" ht="12.75">
      <c r="A50" s="1"/>
      <c r="B50" s="54" t="s">
        <v>62</v>
      </c>
      <c r="C50" s="98"/>
      <c r="D50" s="98"/>
      <c r="E50" s="10"/>
      <c r="F50" s="10"/>
      <c r="G50" s="10"/>
      <c r="H50" s="10"/>
      <c r="I50" s="10"/>
      <c r="J50" s="10"/>
      <c r="K50" s="10"/>
      <c r="L50" s="16"/>
      <c r="M50" s="1"/>
      <c r="N50" s="52"/>
      <c r="O50" s="52"/>
      <c r="P50" s="52"/>
    </row>
    <row r="51" spans="1:16" s="23" customFormat="1" ht="12.75">
      <c r="A51" s="1"/>
      <c r="B51" s="54" t="s">
        <v>63</v>
      </c>
      <c r="C51" s="98"/>
      <c r="D51" s="98"/>
      <c r="E51" s="10"/>
      <c r="F51" s="10"/>
      <c r="G51" s="10"/>
      <c r="H51" s="10"/>
      <c r="I51" s="10"/>
      <c r="J51" s="10"/>
      <c r="K51" s="10"/>
      <c r="L51" s="16"/>
      <c r="M51" s="1"/>
      <c r="N51" s="52"/>
      <c r="O51" s="52"/>
      <c r="P51" s="52"/>
    </row>
    <row r="52" spans="1:16" s="23" customFormat="1" ht="12.75">
      <c r="A52" s="1"/>
      <c r="B52" s="54" t="s">
        <v>64</v>
      </c>
      <c r="C52" s="98"/>
      <c r="D52" s="98"/>
      <c r="E52" s="10"/>
      <c r="F52" s="10"/>
      <c r="G52" s="10"/>
      <c r="H52" s="10"/>
      <c r="I52" s="10"/>
      <c r="J52" s="10"/>
      <c r="K52" s="10"/>
      <c r="L52" s="16"/>
      <c r="M52" s="1"/>
      <c r="N52" s="52"/>
      <c r="O52" s="52"/>
      <c r="P52" s="52"/>
    </row>
    <row r="53" spans="1:16" s="23" customFormat="1" ht="12.75">
      <c r="A53" s="1"/>
      <c r="B53" s="54" t="s">
        <v>65</v>
      </c>
      <c r="C53" s="98"/>
      <c r="D53" s="98"/>
      <c r="E53" s="10"/>
      <c r="F53" s="10"/>
      <c r="G53" s="10"/>
      <c r="H53" s="10"/>
      <c r="I53" s="10"/>
      <c r="J53" s="10"/>
      <c r="K53" s="10"/>
      <c r="L53" s="16"/>
      <c r="M53" s="1"/>
      <c r="N53" s="52"/>
      <c r="O53" s="52"/>
      <c r="P53" s="52"/>
    </row>
    <row r="54" spans="1:16" s="23" customFormat="1" ht="12.75">
      <c r="A54" s="1"/>
      <c r="B54" s="18" t="s">
        <v>66</v>
      </c>
      <c r="C54" s="10"/>
      <c r="D54" s="10"/>
      <c r="E54" s="10"/>
      <c r="F54" s="10"/>
      <c r="G54" s="10"/>
      <c r="H54" s="10"/>
      <c r="I54" s="10"/>
      <c r="J54" s="10"/>
      <c r="K54" s="10"/>
      <c r="L54" s="16"/>
      <c r="M54" s="1"/>
      <c r="N54" s="52"/>
      <c r="O54" s="52"/>
      <c r="P54" s="52"/>
    </row>
    <row r="55" spans="1:16" s="23" customFormat="1" ht="12.75">
      <c r="A55" s="1"/>
      <c r="B55" s="18" t="s">
        <v>67</v>
      </c>
      <c r="C55" s="10"/>
      <c r="D55" s="10"/>
      <c r="E55" s="10"/>
      <c r="F55" s="10"/>
      <c r="G55" s="10"/>
      <c r="H55" s="10"/>
      <c r="I55" s="10"/>
      <c r="J55" s="10"/>
      <c r="K55" s="10"/>
      <c r="L55" s="16"/>
      <c r="M55" s="1"/>
      <c r="N55" s="52"/>
      <c r="O55" s="52"/>
      <c r="P55" s="52"/>
    </row>
    <row r="56" spans="1:16" s="23" customFormat="1" ht="12.75">
      <c r="A56" s="1"/>
      <c r="B56" s="18" t="s">
        <v>68</v>
      </c>
      <c r="C56" s="10"/>
      <c r="D56" s="10"/>
      <c r="E56" s="10"/>
      <c r="F56" s="10"/>
      <c r="G56" s="10"/>
      <c r="H56" s="10"/>
      <c r="I56" s="10"/>
      <c r="J56" s="10"/>
      <c r="K56" s="10"/>
      <c r="L56" s="16"/>
      <c r="M56" s="1"/>
      <c r="N56" s="52"/>
      <c r="O56" s="52"/>
      <c r="P56" s="52"/>
    </row>
    <row r="57" spans="1:16" s="23" customFormat="1" ht="12.75">
      <c r="A57" s="1"/>
      <c r="B57" s="19" t="s">
        <v>86</v>
      </c>
      <c r="C57" s="13"/>
      <c r="D57" s="13"/>
      <c r="E57" s="13"/>
      <c r="F57" s="13"/>
      <c r="G57" s="13"/>
      <c r="H57" s="13"/>
      <c r="I57" s="13"/>
      <c r="J57" s="13"/>
      <c r="K57" s="13"/>
      <c r="L57" s="15"/>
      <c r="M57" s="1"/>
      <c r="N57" s="52"/>
      <c r="O57" s="52"/>
      <c r="P57" s="52"/>
    </row>
    <row r="58" spans="1:16" s="23" customFormat="1" ht="12.75">
      <c r="A58" s="1"/>
      <c r="B58" s="10"/>
      <c r="C58" s="10"/>
      <c r="D58" s="10"/>
      <c r="E58" s="10"/>
      <c r="F58" s="1"/>
      <c r="G58" s="1"/>
      <c r="H58" s="1"/>
      <c r="I58" s="1"/>
      <c r="J58" s="1"/>
      <c r="K58" s="1"/>
      <c r="L58" s="1"/>
      <c r="M58" s="1"/>
      <c r="N58" s="52"/>
      <c r="O58" s="52"/>
      <c r="P58" s="52"/>
    </row>
    <row r="59" spans="1:16" s="23" customFormat="1" ht="12.75">
      <c r="A59" s="1" t="s">
        <v>50</v>
      </c>
      <c r="B59" s="64" t="s">
        <v>76</v>
      </c>
      <c r="C59" s="99"/>
      <c r="D59" s="99"/>
      <c r="E59" s="11"/>
      <c r="F59" s="11"/>
      <c r="G59" s="11"/>
      <c r="H59" s="11"/>
      <c r="I59" s="11"/>
      <c r="J59" s="11"/>
      <c r="K59" s="11"/>
      <c r="L59" s="28"/>
      <c r="M59" s="1"/>
      <c r="N59" s="52"/>
      <c r="O59" s="52"/>
      <c r="P59" s="52"/>
    </row>
    <row r="60" spans="1:16" s="23" customFormat="1" ht="12.75">
      <c r="A60" s="1"/>
      <c r="B60" s="54" t="s">
        <v>77</v>
      </c>
      <c r="C60" s="98"/>
      <c r="D60" s="98"/>
      <c r="E60" s="10"/>
      <c r="F60" s="10"/>
      <c r="G60" s="10"/>
      <c r="H60" s="10"/>
      <c r="I60" s="10"/>
      <c r="J60" s="10"/>
      <c r="K60" s="10"/>
      <c r="L60" s="16"/>
      <c r="M60" s="1"/>
      <c r="N60" s="52"/>
      <c r="O60" s="52"/>
      <c r="P60" s="52"/>
    </row>
    <row r="61" spans="1:16" s="23" customFormat="1" ht="12.75">
      <c r="A61" s="1"/>
      <c r="B61" s="54" t="s">
        <v>78</v>
      </c>
      <c r="C61" s="98"/>
      <c r="D61" s="98"/>
      <c r="E61" s="10"/>
      <c r="F61" s="10"/>
      <c r="G61" s="10"/>
      <c r="H61" s="10"/>
      <c r="I61" s="10"/>
      <c r="J61" s="10"/>
      <c r="K61" s="10"/>
      <c r="L61" s="16"/>
      <c r="M61" s="1"/>
      <c r="N61" s="52"/>
      <c r="O61" s="52"/>
      <c r="P61" s="52"/>
    </row>
    <row r="62" spans="1:16" s="23" customFormat="1" ht="12.75">
      <c r="A62" s="1"/>
      <c r="B62" s="54" t="s">
        <v>79</v>
      </c>
      <c r="C62" s="98"/>
      <c r="D62" s="98"/>
      <c r="E62" s="10"/>
      <c r="F62" s="10"/>
      <c r="G62" s="10"/>
      <c r="H62" s="10"/>
      <c r="I62" s="10"/>
      <c r="J62" s="10"/>
      <c r="K62" s="10"/>
      <c r="L62" s="16"/>
      <c r="M62" s="1"/>
      <c r="N62" s="52"/>
      <c r="O62" s="52"/>
      <c r="P62" s="52"/>
    </row>
    <row r="63" spans="1:16" s="23" customFormat="1" ht="12.75">
      <c r="A63" s="1"/>
      <c r="B63" s="63" t="s">
        <v>80</v>
      </c>
      <c r="C63" s="100"/>
      <c r="D63" s="100"/>
      <c r="E63" s="10"/>
      <c r="F63" s="10"/>
      <c r="G63" s="10"/>
      <c r="H63" s="10"/>
      <c r="I63" s="10"/>
      <c r="J63" s="10"/>
      <c r="K63" s="10"/>
      <c r="L63" s="16"/>
      <c r="M63" s="1"/>
      <c r="N63" s="52"/>
      <c r="O63" s="52"/>
      <c r="P63" s="52"/>
    </row>
    <row r="64" spans="1:16" s="23" customFormat="1" ht="12.75">
      <c r="A64" s="1"/>
      <c r="B64" s="18" t="s">
        <v>81</v>
      </c>
      <c r="C64" s="10"/>
      <c r="D64" s="10"/>
      <c r="E64" s="10"/>
      <c r="F64" s="10"/>
      <c r="G64" s="10"/>
      <c r="H64" s="10"/>
      <c r="I64" s="10"/>
      <c r="J64" s="10"/>
      <c r="K64" s="10"/>
      <c r="L64" s="16"/>
      <c r="M64" s="1"/>
      <c r="N64" s="52"/>
      <c r="O64" s="52"/>
      <c r="P64" s="52"/>
    </row>
    <row r="65" spans="1:16" s="23" customFormat="1" ht="12.75">
      <c r="A65" s="1"/>
      <c r="B65" s="18" t="s">
        <v>82</v>
      </c>
      <c r="C65" s="10"/>
      <c r="D65" s="10"/>
      <c r="E65" s="10"/>
      <c r="F65" s="10"/>
      <c r="G65" s="10"/>
      <c r="H65" s="10"/>
      <c r="I65" s="10"/>
      <c r="J65" s="10"/>
      <c r="K65" s="10"/>
      <c r="L65" s="16"/>
      <c r="M65" s="1"/>
      <c r="N65" s="52"/>
      <c r="O65" s="52"/>
      <c r="P65" s="52"/>
    </row>
    <row r="66" spans="1:16" s="23" customFormat="1" ht="12.75">
      <c r="A66" s="1"/>
      <c r="B66" s="19" t="s">
        <v>83</v>
      </c>
      <c r="C66" s="13"/>
      <c r="D66" s="13"/>
      <c r="E66" s="13"/>
      <c r="F66" s="13"/>
      <c r="G66" s="13"/>
      <c r="H66" s="13"/>
      <c r="I66" s="13"/>
      <c r="J66" s="13"/>
      <c r="K66" s="13"/>
      <c r="L66" s="15"/>
      <c r="M66" s="1"/>
      <c r="N66" s="52"/>
      <c r="O66" s="52"/>
      <c r="P66" s="52"/>
    </row>
    <row r="67" spans="1:16" s="23" customFormat="1" ht="12.75">
      <c r="A67" s="1"/>
      <c r="B67" s="10"/>
      <c r="C67" s="10"/>
      <c r="D67" s="10"/>
      <c r="E67" s="10"/>
      <c r="F67" s="1"/>
      <c r="G67" s="1"/>
      <c r="H67" s="1"/>
      <c r="I67" s="1"/>
      <c r="J67" s="1"/>
      <c r="K67" s="1"/>
      <c r="L67" s="1"/>
      <c r="M67" s="1"/>
      <c r="N67" s="52"/>
      <c r="O67" s="52"/>
      <c r="P67" s="52"/>
    </row>
    <row r="68" spans="1:16" s="23" customFormat="1" ht="12.75">
      <c r="A68" s="1" t="s">
        <v>74</v>
      </c>
      <c r="B68" s="21" t="s">
        <v>84</v>
      </c>
      <c r="C68" s="11"/>
      <c r="D68" s="11"/>
      <c r="E68" s="11"/>
      <c r="F68" s="11"/>
      <c r="G68" s="11"/>
      <c r="H68" s="11"/>
      <c r="I68" s="11"/>
      <c r="J68" s="11"/>
      <c r="K68" s="11"/>
      <c r="L68" s="28"/>
      <c r="M68" s="1"/>
      <c r="N68" s="52"/>
      <c r="O68" s="52"/>
      <c r="P68" s="52"/>
    </row>
    <row r="69" spans="1:16" s="23" customFormat="1" ht="12.75">
      <c r="A69" s="1"/>
      <c r="B69" s="19" t="s">
        <v>85</v>
      </c>
      <c r="C69" s="13"/>
      <c r="D69" s="13"/>
      <c r="E69" s="13"/>
      <c r="F69" s="13"/>
      <c r="G69" s="13"/>
      <c r="H69" s="13"/>
      <c r="I69" s="13"/>
      <c r="J69" s="13"/>
      <c r="K69" s="13"/>
      <c r="L69" s="15"/>
      <c r="M69" s="1"/>
      <c r="N69" s="52"/>
      <c r="O69" s="52"/>
      <c r="P69" s="52"/>
    </row>
    <row r="70" spans="1:16" s="23" customFormat="1" ht="12.75">
      <c r="A70" s="1"/>
      <c r="B70" s="10"/>
      <c r="C70" s="10"/>
      <c r="D70" s="10"/>
      <c r="E70" s="10"/>
      <c r="F70" s="1"/>
      <c r="G70" s="1"/>
      <c r="H70" s="1"/>
      <c r="I70" s="1"/>
      <c r="J70" s="1"/>
      <c r="K70" s="1"/>
      <c r="L70" s="1"/>
      <c r="M70" s="1"/>
      <c r="N70" s="52"/>
      <c r="O70" s="52"/>
      <c r="P70" s="52"/>
    </row>
    <row r="71" spans="1:16" s="23" customFormat="1" ht="12.75">
      <c r="A71" s="1"/>
      <c r="B71" s="10"/>
      <c r="C71" s="10"/>
      <c r="D71" s="10"/>
      <c r="E71" s="10"/>
      <c r="F71" s="1"/>
      <c r="G71" s="1"/>
      <c r="H71" s="1"/>
      <c r="I71" s="1"/>
      <c r="J71" s="1"/>
      <c r="K71" s="1"/>
      <c r="L71" s="1"/>
      <c r="M71" s="1"/>
      <c r="N71" s="52"/>
      <c r="O71" s="52"/>
      <c r="P71" s="52"/>
    </row>
    <row r="72" spans="1:16" s="23" customFormat="1" ht="12.75">
      <c r="A72" s="1"/>
      <c r="B72" s="10"/>
      <c r="C72" s="10"/>
      <c r="D72" s="10"/>
      <c r="E72" s="10"/>
      <c r="F72" s="1"/>
      <c r="G72" s="1"/>
      <c r="H72" s="1"/>
      <c r="I72" s="1"/>
      <c r="J72" s="1"/>
      <c r="K72" s="1"/>
      <c r="L72" s="1"/>
      <c r="M72" s="1"/>
      <c r="N72" s="52"/>
      <c r="O72" s="52"/>
      <c r="P72" s="52"/>
    </row>
    <row r="73" spans="1:16" s="23" customFormat="1" ht="12.75">
      <c r="A73" s="1"/>
      <c r="B73" s="10"/>
      <c r="C73" s="10"/>
      <c r="D73" s="10"/>
      <c r="E73" s="10"/>
      <c r="F73" s="1"/>
      <c r="G73" s="1"/>
      <c r="H73" s="1"/>
      <c r="I73" s="1"/>
      <c r="J73" s="1"/>
      <c r="K73" s="1"/>
      <c r="L73" s="1"/>
      <c r="M73" s="1"/>
      <c r="N73" s="52"/>
      <c r="O73" s="52"/>
      <c r="P73" s="52"/>
    </row>
    <row r="74" spans="1:16" s="23" customFormat="1" ht="12.75">
      <c r="A74" s="1"/>
      <c r="B74" s="10"/>
      <c r="C74" s="10"/>
      <c r="D74" s="10"/>
      <c r="E74" s="10"/>
      <c r="F74" s="1"/>
      <c r="G74" s="1"/>
      <c r="H74" s="1"/>
      <c r="I74" s="1"/>
      <c r="J74" s="1"/>
      <c r="K74" s="1"/>
      <c r="L74" s="1"/>
      <c r="M74" s="1"/>
      <c r="N74" s="52"/>
      <c r="O74" s="52"/>
      <c r="P74" s="52"/>
    </row>
    <row r="75" spans="1:16" s="23" customFormat="1" ht="12.75">
      <c r="A75" s="1"/>
      <c r="B75" s="10"/>
      <c r="C75" s="10"/>
      <c r="D75" s="10"/>
      <c r="E75" s="10"/>
      <c r="F75" s="1"/>
      <c r="G75" s="1"/>
      <c r="H75" s="1"/>
      <c r="I75" s="1"/>
      <c r="J75" s="1"/>
      <c r="K75" s="1"/>
      <c r="L75" s="1"/>
      <c r="M75" s="1"/>
      <c r="N75" s="52"/>
      <c r="O75" s="52"/>
      <c r="P75" s="52"/>
    </row>
  </sheetData>
  <sheetProtection selectLockedCells="1"/>
  <mergeCells count="14">
    <mergeCell ref="K5:L5"/>
    <mergeCell ref="K6:L6"/>
    <mergeCell ref="C6:D6"/>
    <mergeCell ref="C5:D5"/>
    <mergeCell ref="M6:N6"/>
    <mergeCell ref="O6:P6"/>
    <mergeCell ref="E5:F5"/>
    <mergeCell ref="E6:F6"/>
    <mergeCell ref="G5:H5"/>
    <mergeCell ref="G6:H6"/>
    <mergeCell ref="I5:J5"/>
    <mergeCell ref="I6:J6"/>
    <mergeCell ref="M5:N5"/>
    <mergeCell ref="O5:P5"/>
  </mergeCells>
  <printOptions/>
  <pageMargins left="0.75" right="0.75" top="1" bottom="1" header="0.5" footer="0.5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N85"/>
  <sheetViews>
    <sheetView workbookViewId="0" topLeftCell="A11">
      <selection activeCell="E17" sqref="E17"/>
    </sheetView>
  </sheetViews>
  <sheetFormatPr defaultColWidth="9.140625" defaultRowHeight="12.75"/>
  <cols>
    <col min="2" max="2" width="10.28125" style="0" customWidth="1"/>
    <col min="6" max="6" width="8.8515625" style="0" customWidth="1"/>
  </cols>
  <sheetData>
    <row r="1" spans="1:11" ht="12.7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6.75" customHeight="1">
      <c r="A2" s="47"/>
      <c r="B2" s="48"/>
      <c r="C2" s="48" t="s">
        <v>70</v>
      </c>
      <c r="D2" s="46"/>
      <c r="E2" s="48"/>
      <c r="F2" s="48" t="s">
        <v>71</v>
      </c>
      <c r="G2" s="48" t="s">
        <v>89</v>
      </c>
      <c r="H2" s="48" t="s">
        <v>90</v>
      </c>
      <c r="I2" s="48" t="s">
        <v>92</v>
      </c>
      <c r="J2" s="47"/>
      <c r="K2" s="1"/>
    </row>
    <row r="3" spans="1:11" ht="12.75">
      <c r="A3" s="31"/>
      <c r="B3" s="41"/>
      <c r="C3" s="41"/>
      <c r="D3" s="40"/>
      <c r="E3" s="41"/>
      <c r="F3" s="33" t="s">
        <v>56</v>
      </c>
      <c r="G3" s="33" t="s">
        <v>72</v>
      </c>
      <c r="H3" s="33" t="s">
        <v>91</v>
      </c>
      <c r="I3" s="33"/>
      <c r="J3" s="31"/>
      <c r="K3" s="1" t="s">
        <v>29</v>
      </c>
    </row>
    <row r="4" spans="1:11" ht="12.75">
      <c r="A4" s="31"/>
      <c r="B4" s="60"/>
      <c r="C4" s="60"/>
      <c r="D4" s="60"/>
      <c r="E4" s="60"/>
      <c r="F4" s="1"/>
      <c r="G4" s="1"/>
      <c r="H4" s="1"/>
      <c r="I4" s="1"/>
      <c r="J4" s="31"/>
      <c r="K4" s="1"/>
    </row>
    <row r="5" spans="1:14" ht="12.75">
      <c r="A5" s="1"/>
      <c r="B5" s="1"/>
      <c r="C5" s="12"/>
      <c r="D5" s="133" t="s">
        <v>16</v>
      </c>
      <c r="E5" s="166"/>
      <c r="F5" s="113" t="s">
        <v>12</v>
      </c>
      <c r="G5" s="133" t="s">
        <v>115</v>
      </c>
      <c r="H5" s="166"/>
      <c r="I5" s="133" t="s">
        <v>116</v>
      </c>
      <c r="J5" s="166"/>
      <c r="K5" s="10"/>
      <c r="L5" s="169"/>
      <c r="M5" s="169" t="s">
        <v>140</v>
      </c>
      <c r="N5" s="173"/>
    </row>
    <row r="6" spans="1:14" ht="12.75">
      <c r="A6" s="1"/>
      <c r="B6" s="2" t="s">
        <v>114</v>
      </c>
      <c r="C6" s="4" t="s">
        <v>10</v>
      </c>
      <c r="D6" s="2" t="s">
        <v>15</v>
      </c>
      <c r="E6" s="2" t="s">
        <v>14</v>
      </c>
      <c r="F6" s="114" t="s">
        <v>11</v>
      </c>
      <c r="G6" s="5" t="s">
        <v>145</v>
      </c>
      <c r="H6" s="5" t="s">
        <v>121</v>
      </c>
      <c r="I6" s="5" t="s">
        <v>145</v>
      </c>
      <c r="J6" s="5" t="s">
        <v>121</v>
      </c>
      <c r="K6" s="10"/>
      <c r="L6" s="174" t="s">
        <v>139</v>
      </c>
      <c r="M6" s="174" t="s">
        <v>139</v>
      </c>
      <c r="N6" s="174" t="s">
        <v>28</v>
      </c>
    </row>
    <row r="7" spans="1:14" ht="12.75">
      <c r="A7" s="1"/>
      <c r="B7" s="24" t="s">
        <v>115</v>
      </c>
      <c r="C7" s="186" t="s">
        <v>123</v>
      </c>
      <c r="D7" s="77">
        <v>3.599</v>
      </c>
      <c r="E7" s="5">
        <f aca="true" t="shared" si="0" ref="E7:F22">IF(ISNUMBER(D7),RANK(D7,D$7:D$22,1),"")</f>
        <v>4</v>
      </c>
      <c r="F7" s="10">
        <f>D37</f>
        <v>100</v>
      </c>
      <c r="G7" s="7">
        <f aca="true" t="shared" si="1" ref="G7:G22">IF(NOT($B7=G$5),"",IF(ISERROR(MATCH(C7,$C$25:$J$25,0)),IF(ISERROR(MATCH(C7,$C$32:$J$32,0)),IF(ISERROR(MATCH(C7,$C$39:$J$39,0)),IF(ISERROR(MATCH(C7,$C$46:$J$46,0)),"error",INDEX($C$51:$J$51,1,MATCH(C7,$C$46:$J$46,0))),INDEX($C$44:$J$44,1,MATCH(C7,$C$39:$J$39,0))),INDEX($C$37:$J$37,1,MATCH(C7,$C$32:$J$32,0))),INDEX($C$30:$J$30,1,MATCH(C7,$C$25:$J$25,0))))</f>
        <v>100</v>
      </c>
      <c r="H7" s="28">
        <v>3</v>
      </c>
      <c r="I7" s="7">
        <f>IF(NOT($B7=I$5),"",IF(ISERROR(MATCH(C7,$C$25:$J$25,0)),IF(ISERROR(MATCH(C7,$C$32:$J$32,0)),IF(ISERROR(MATCH(C7,$C$39:$J$39,0)),IF(ISERROR(MATCH(C7,$C$46:$J$46,0)),"error",INDEX($C$51:$J$51,1,MATCH(C7,$C$46:$J$46,0))),INDEX($C$44:$J$44,1,MATCH(C7,$C$39:$J$39,0))),INDEX($C$37:$J$37,1,MATCH(C7,$C$32:$J$32,0))),INDEX($C$30:$J$30,1,MATCH(C7,$C$25:$J$25,0))))</f>
      </c>
      <c r="J7" s="28">
        <f aca="true" t="shared" si="2" ref="J7:J22">IF($B7=I$5,RANK(I7,I$7:I$22),"")</f>
      </c>
      <c r="K7" s="10"/>
      <c r="L7" s="170">
        <v>15</v>
      </c>
      <c r="M7" s="170">
        <v>2</v>
      </c>
      <c r="N7" s="172">
        <f>L7+M7</f>
        <v>17</v>
      </c>
    </row>
    <row r="8" spans="1:14" ht="12.75">
      <c r="A8" s="1"/>
      <c r="B8" s="25" t="s">
        <v>115</v>
      </c>
      <c r="C8" s="183" t="s">
        <v>124</v>
      </c>
      <c r="D8" s="77">
        <v>3.61</v>
      </c>
      <c r="E8" s="5">
        <f t="shared" si="0"/>
        <v>5</v>
      </c>
      <c r="F8" s="10">
        <f>F37</f>
        <v>97</v>
      </c>
      <c r="G8" s="5">
        <f t="shared" si="1"/>
        <v>97</v>
      </c>
      <c r="H8" s="16">
        <f aca="true" t="shared" si="3" ref="H7:H22">IF($B8=G$5,RANK(G8,G$7:G$22),"")</f>
        <v>5</v>
      </c>
      <c r="I8" s="5">
        <f>IF(NOT($B8=I$5),"",IF(ISERROR(MATCH(C8,$C$25:$J$25,0)),IF(ISERROR(MATCH(C8,$C$32:$J$32,0)),IF(ISERROR(MATCH(C8,$C$39:$J$39,0)),IF(ISERROR(MATCH(C8,$C$46:$J$46,0)),"error",INDEX($C$51:$J$51,1,MATCH(C8,$C$46:$J$46,0))),INDEX($C$44:$J$44,1,MATCH(C8,$C$39:$J$39,0))),INDEX($C$37:$J$37,1,MATCH(C8,$C$32:$J$32,0))),INDEX($C$30:$J$30,1,MATCH(C8,$C$25:$J$25,0))))</f>
      </c>
      <c r="J8" s="16">
        <f t="shared" si="2"/>
      </c>
      <c r="K8" s="10"/>
      <c r="L8" s="170">
        <v>13</v>
      </c>
      <c r="M8" s="170">
        <v>1</v>
      </c>
      <c r="N8" s="172">
        <f aca="true" t="shared" si="4" ref="N8:N21">L8+M8</f>
        <v>14</v>
      </c>
    </row>
    <row r="9" spans="1:14" ht="12.75">
      <c r="A9" s="1"/>
      <c r="B9" s="25" t="s">
        <v>116</v>
      </c>
      <c r="C9" s="183" t="s">
        <v>125</v>
      </c>
      <c r="D9" s="77">
        <v>5.273</v>
      </c>
      <c r="E9" s="5">
        <f t="shared" si="0"/>
        <v>15</v>
      </c>
      <c r="F9" s="10">
        <f>J51</f>
        <v>69</v>
      </c>
      <c r="G9" s="5">
        <f t="shared" si="1"/>
      </c>
      <c r="H9" s="16">
        <f t="shared" si="3"/>
      </c>
      <c r="I9" s="5">
        <f>IF(NOT($B9=I$5),"",IF(ISERROR(MATCH(C9,$C$25:$J$25,0)),IF(ISERROR(MATCH(C9,$C$32:$J$32,0)),IF(ISERROR(MATCH(C9,$C$39:$J$39,0)),IF(ISERROR(MATCH(C9,$C$46:$J$46,0)),"error",INDEX($C$51:$J$51,1,MATCH(C9,$C$46:$J$46,0))),INDEX($C$44:$J$44,1,MATCH(C9,$C$39:$J$39,0))),INDEX($C$37:$J$37,1,MATCH(C9,$C$32:$J$32,0))),INDEX($C$30:$J$30,1,MATCH(C9,$C$25:$J$25,0))))</f>
        <v>69</v>
      </c>
      <c r="J9" s="16">
        <f t="shared" si="2"/>
        <v>8</v>
      </c>
      <c r="K9" s="10"/>
      <c r="L9" s="170">
        <v>10</v>
      </c>
      <c r="M9" s="170"/>
      <c r="N9" s="172">
        <f t="shared" si="4"/>
        <v>10</v>
      </c>
    </row>
    <row r="10" spans="1:14" ht="12.75">
      <c r="A10" s="1"/>
      <c r="B10" s="25" t="s">
        <v>115</v>
      </c>
      <c r="C10" s="183" t="s">
        <v>126</v>
      </c>
      <c r="D10" s="77">
        <v>3.166</v>
      </c>
      <c r="E10" s="5">
        <f t="shared" si="0"/>
        <v>1</v>
      </c>
      <c r="F10" s="10">
        <f>D30</f>
        <v>117</v>
      </c>
      <c r="G10" s="5">
        <f t="shared" si="1"/>
        <v>117</v>
      </c>
      <c r="H10" s="16">
        <v>1</v>
      </c>
      <c r="I10" s="5">
        <f>IF(NOT($B10=I$5),"",IF(ISERROR(MATCH(C10,$C$25:$J$25,0)),IF(ISERROR(MATCH(C10,$C$32:$J$32,0)),IF(ISERROR(MATCH(C10,$C$39:$J$39,0)),IF(ISERROR(MATCH(C10,$C$46:$J$46,0)),"error",INDEX($C$51:$J$51,1,MATCH(C10,$C$46:$J$46,0))),INDEX($C$44:$J$44,1,MATCH(C10,$C$39:$J$39,0))),INDEX($C$37:$J$37,1,MATCH(C10,$C$32:$J$32,0))),INDEX($C$30:$J$30,1,MATCH(C10,$C$25:$J$25,0))))</f>
      </c>
      <c r="J10" s="16">
        <f t="shared" si="2"/>
      </c>
      <c r="K10" s="10"/>
      <c r="L10" s="170">
        <v>20</v>
      </c>
      <c r="M10" s="170">
        <v>3</v>
      </c>
      <c r="N10" s="172">
        <f t="shared" si="4"/>
        <v>23</v>
      </c>
    </row>
    <row r="11" spans="1:14" ht="12.75">
      <c r="A11" s="1"/>
      <c r="B11" s="25" t="s">
        <v>116</v>
      </c>
      <c r="C11" s="183" t="s">
        <v>129</v>
      </c>
      <c r="D11" s="77">
        <v>4.562</v>
      </c>
      <c r="E11" s="5">
        <f t="shared" si="0"/>
        <v>12</v>
      </c>
      <c r="F11" s="10">
        <f>D51</f>
        <v>67</v>
      </c>
      <c r="G11" s="5">
        <f t="shared" si="1"/>
      </c>
      <c r="H11" s="16">
        <f t="shared" si="3"/>
      </c>
      <c r="I11" s="5">
        <f>IF(NOT($B11=I$5),"",IF(ISERROR(MATCH(C11,$C$25:$J$25,0)),IF(ISERROR(MATCH(C11,$C$32:$J$32,0)),IF(ISERROR(MATCH(C11,$C$39:$J$39,0)),IF(ISERROR(MATCH(C11,$C$46:$J$46,0)),"error",INDEX($C$51:$J$51,1,MATCH(C11,$C$46:$J$46,0))),INDEX($C$44:$J$44,1,MATCH(C11,$C$39:$J$39,0))),INDEX($C$37:$J$37,1,MATCH(C11,$C$32:$J$32,0))),INDEX($C$30:$J$30,1,MATCH(C11,$C$25:$J$25,0))))</f>
        <v>67</v>
      </c>
      <c r="J11" s="16">
        <f t="shared" si="2"/>
        <v>9</v>
      </c>
      <c r="K11" s="10"/>
      <c r="L11" s="170">
        <v>9</v>
      </c>
      <c r="M11" s="170">
        <v>3</v>
      </c>
      <c r="N11" s="172">
        <f t="shared" si="4"/>
        <v>12</v>
      </c>
    </row>
    <row r="12" spans="1:14" ht="12.75">
      <c r="A12" s="1"/>
      <c r="B12" s="25" t="s">
        <v>115</v>
      </c>
      <c r="C12" s="183" t="s">
        <v>128</v>
      </c>
      <c r="D12" s="77">
        <v>3.199</v>
      </c>
      <c r="E12" s="5">
        <f t="shared" si="0"/>
        <v>2</v>
      </c>
      <c r="F12" s="10">
        <f>F30</f>
        <v>130</v>
      </c>
      <c r="G12" s="5">
        <f t="shared" si="1"/>
        <v>130</v>
      </c>
      <c r="H12" s="16">
        <v>4</v>
      </c>
      <c r="I12" s="5">
        <f aca="true" t="shared" si="5" ref="I12:I22">IF(NOT($B12=I$5),"",IF(ISERROR(MATCH(C12,$C$25:$J$25,0)),IF(ISERROR(MATCH(C12,$C$32:$J$32,0)),IF(ISERROR(MATCH(C12,$C$39:$J$39,0)),IF(ISERROR(MATCH(C12,$C$46:$J$46,0)),"error",INDEX($C$51:$J$51,1,MATCH(C12,$C$46:$J$46,0))),INDEX($C$44:$J$44,1,MATCH(C12,$C$39:$J$39,0))),INDEX($C$37:$J$37,1,MATCH(C12,$C$32:$J$32,0))),INDEX($C$30:$J$30,1,MATCH(C12,$C$25:$J$25,0))))</f>
      </c>
      <c r="J12" s="16">
        <f t="shared" si="2"/>
      </c>
      <c r="K12" s="10"/>
      <c r="L12" s="170">
        <v>14</v>
      </c>
      <c r="M12" s="170">
        <v>4</v>
      </c>
      <c r="N12" s="172">
        <f t="shared" si="4"/>
        <v>18</v>
      </c>
    </row>
    <row r="13" spans="1:14" ht="12.75">
      <c r="A13" s="1"/>
      <c r="B13" s="25" t="s">
        <v>116</v>
      </c>
      <c r="C13" s="183" t="s">
        <v>127</v>
      </c>
      <c r="D13" s="77">
        <v>3.913</v>
      </c>
      <c r="E13" s="5">
        <f t="shared" si="0"/>
        <v>7</v>
      </c>
      <c r="F13" s="10">
        <f>J37</f>
        <v>80</v>
      </c>
      <c r="G13" s="5">
        <f t="shared" si="1"/>
      </c>
      <c r="H13" s="16">
        <f t="shared" si="3"/>
      </c>
      <c r="I13" s="5">
        <f t="shared" si="5"/>
        <v>80</v>
      </c>
      <c r="J13" s="16">
        <f t="shared" si="2"/>
        <v>3</v>
      </c>
      <c r="K13" s="1"/>
      <c r="L13" s="170">
        <v>15</v>
      </c>
      <c r="M13" s="170">
        <v>1</v>
      </c>
      <c r="N13" s="172">
        <f t="shared" si="4"/>
        <v>16</v>
      </c>
    </row>
    <row r="14" spans="1:14" ht="12.75">
      <c r="A14" s="1"/>
      <c r="B14" s="25" t="s">
        <v>116</v>
      </c>
      <c r="C14" s="183" t="s">
        <v>130</v>
      </c>
      <c r="D14" s="77">
        <v>4.114</v>
      </c>
      <c r="E14" s="5">
        <f t="shared" si="0"/>
        <v>8</v>
      </c>
      <c r="F14" s="10">
        <f>D44</f>
        <v>99</v>
      </c>
      <c r="G14" s="5">
        <f t="shared" si="1"/>
      </c>
      <c r="H14" s="16">
        <f t="shared" si="3"/>
      </c>
      <c r="I14" s="5">
        <f t="shared" si="5"/>
        <v>99</v>
      </c>
      <c r="J14" s="16">
        <f t="shared" si="2"/>
        <v>1</v>
      </c>
      <c r="K14" s="1"/>
      <c r="L14" s="170">
        <v>20</v>
      </c>
      <c r="M14" s="172">
        <v>5</v>
      </c>
      <c r="N14" s="172">
        <f t="shared" si="4"/>
        <v>25</v>
      </c>
    </row>
    <row r="15" spans="1:14" ht="12.75">
      <c r="A15" s="1"/>
      <c r="B15" s="25" t="s">
        <v>116</v>
      </c>
      <c r="C15" s="183" t="s">
        <v>131</v>
      </c>
      <c r="D15" s="77">
        <v>4.908</v>
      </c>
      <c r="E15" s="5">
        <f t="shared" si="0"/>
        <v>13</v>
      </c>
      <c r="F15" s="10">
        <f>F51</f>
        <v>73</v>
      </c>
      <c r="G15" s="5">
        <f t="shared" si="1"/>
      </c>
      <c r="H15" s="16">
        <f t="shared" si="3"/>
      </c>
      <c r="I15" s="5">
        <f t="shared" si="5"/>
        <v>73</v>
      </c>
      <c r="J15" s="16">
        <f t="shared" si="2"/>
        <v>5</v>
      </c>
      <c r="K15" s="1"/>
      <c r="L15" s="170">
        <v>13</v>
      </c>
      <c r="M15" s="172">
        <v>3</v>
      </c>
      <c r="N15" s="172">
        <f t="shared" si="4"/>
        <v>16</v>
      </c>
    </row>
    <row r="16" spans="1:14" ht="12.75">
      <c r="A16" s="1"/>
      <c r="B16" s="25" t="s">
        <v>116</v>
      </c>
      <c r="C16" s="183" t="s">
        <v>132</v>
      </c>
      <c r="D16" s="77">
        <v>4.532</v>
      </c>
      <c r="E16" s="5">
        <f t="shared" si="0"/>
        <v>11</v>
      </c>
      <c r="F16" s="10">
        <f>J44</f>
        <v>72</v>
      </c>
      <c r="G16" s="5">
        <f t="shared" si="1"/>
      </c>
      <c r="H16" s="16">
        <f t="shared" si="3"/>
      </c>
      <c r="I16" s="5">
        <f t="shared" si="5"/>
        <v>72</v>
      </c>
      <c r="J16" s="16">
        <f t="shared" si="2"/>
        <v>6</v>
      </c>
      <c r="K16" s="1"/>
      <c r="L16" s="170">
        <v>12</v>
      </c>
      <c r="M16" s="172">
        <v>1</v>
      </c>
      <c r="N16" s="172">
        <f t="shared" si="4"/>
        <v>13</v>
      </c>
    </row>
    <row r="17" spans="1:14" ht="12.75">
      <c r="A17" s="1"/>
      <c r="B17" s="25" t="s">
        <v>116</v>
      </c>
      <c r="C17" s="183" t="s">
        <v>133</v>
      </c>
      <c r="D17" s="77">
        <v>3.564</v>
      </c>
      <c r="E17" s="5">
        <f t="shared" si="0"/>
        <v>3</v>
      </c>
      <c r="F17" s="10">
        <f>H30</f>
        <v>85</v>
      </c>
      <c r="G17" s="5">
        <f t="shared" si="1"/>
      </c>
      <c r="H17" s="16">
        <f t="shared" si="3"/>
      </c>
      <c r="I17" s="5">
        <f t="shared" si="5"/>
        <v>85</v>
      </c>
      <c r="J17" s="16">
        <f t="shared" si="2"/>
        <v>2</v>
      </c>
      <c r="K17" s="1"/>
      <c r="L17" s="170">
        <v>17</v>
      </c>
      <c r="M17" s="172">
        <v>2</v>
      </c>
      <c r="N17" s="172">
        <f t="shared" si="4"/>
        <v>19</v>
      </c>
    </row>
    <row r="18" spans="1:14" ht="12.75">
      <c r="A18" s="1"/>
      <c r="B18" s="25" t="s">
        <v>115</v>
      </c>
      <c r="C18" s="183" t="s">
        <v>134</v>
      </c>
      <c r="D18" s="77">
        <v>3.649</v>
      </c>
      <c r="E18" s="5">
        <f t="shared" si="0"/>
        <v>6</v>
      </c>
      <c r="F18" s="10">
        <f>H37</f>
        <v>108</v>
      </c>
      <c r="G18" s="5">
        <f t="shared" si="1"/>
        <v>108</v>
      </c>
      <c r="H18" s="16">
        <v>2</v>
      </c>
      <c r="I18" s="5">
        <f t="shared" si="5"/>
      </c>
      <c r="J18" s="16">
        <f t="shared" si="2"/>
      </c>
      <c r="K18" s="1"/>
      <c r="L18" s="170">
        <v>17</v>
      </c>
      <c r="M18" s="172">
        <v>4</v>
      </c>
      <c r="N18" s="172">
        <f t="shared" si="4"/>
        <v>21</v>
      </c>
    </row>
    <row r="19" spans="1:14" ht="12.75">
      <c r="A19" s="1"/>
      <c r="B19" s="25" t="s">
        <v>116</v>
      </c>
      <c r="C19" s="140" t="s">
        <v>135</v>
      </c>
      <c r="D19" s="77">
        <v>4.28</v>
      </c>
      <c r="E19" s="5">
        <f t="shared" si="0"/>
        <v>9</v>
      </c>
      <c r="F19" s="10">
        <f>F44</f>
        <v>72</v>
      </c>
      <c r="G19" s="5">
        <f t="shared" si="1"/>
      </c>
      <c r="H19" s="16">
        <f t="shared" si="3"/>
      </c>
      <c r="I19" s="5">
        <f t="shared" si="5"/>
        <v>72</v>
      </c>
      <c r="J19" s="16">
        <f t="shared" si="2"/>
        <v>6</v>
      </c>
      <c r="K19" s="1"/>
      <c r="L19" s="170">
        <v>12</v>
      </c>
      <c r="M19" s="172">
        <v>1</v>
      </c>
      <c r="N19" s="172">
        <f t="shared" si="4"/>
        <v>13</v>
      </c>
    </row>
    <row r="20" spans="1:14" ht="12.75">
      <c r="A20" s="1"/>
      <c r="B20" s="25" t="s">
        <v>116</v>
      </c>
      <c r="C20" s="140" t="s">
        <v>136</v>
      </c>
      <c r="D20" s="77">
        <v>4.315</v>
      </c>
      <c r="E20" s="5">
        <f t="shared" si="0"/>
        <v>10</v>
      </c>
      <c r="F20" s="10">
        <f>H44</f>
        <v>80</v>
      </c>
      <c r="G20" s="5">
        <f t="shared" si="1"/>
      </c>
      <c r="H20" s="16">
        <f t="shared" si="3"/>
      </c>
      <c r="I20" s="5">
        <f t="shared" si="5"/>
        <v>80</v>
      </c>
      <c r="J20" s="16">
        <v>4</v>
      </c>
      <c r="K20" s="1"/>
      <c r="L20" s="170">
        <v>14</v>
      </c>
      <c r="M20" s="172">
        <v>1</v>
      </c>
      <c r="N20" s="172">
        <f t="shared" si="4"/>
        <v>15</v>
      </c>
    </row>
    <row r="21" spans="1:14" ht="12.75">
      <c r="A21" s="1"/>
      <c r="B21" s="25" t="s">
        <v>116</v>
      </c>
      <c r="C21" s="140" t="s">
        <v>137</v>
      </c>
      <c r="D21" s="77">
        <v>4.965</v>
      </c>
      <c r="E21" s="5">
        <f t="shared" si="0"/>
        <v>14</v>
      </c>
      <c r="F21" s="10">
        <f>H51</f>
        <v>54</v>
      </c>
      <c r="G21" s="5">
        <f t="shared" si="1"/>
      </c>
      <c r="H21" s="16">
        <f t="shared" si="3"/>
      </c>
      <c r="I21" s="5">
        <f t="shared" si="5"/>
        <v>54</v>
      </c>
      <c r="J21" s="16">
        <f t="shared" si="2"/>
        <v>10</v>
      </c>
      <c r="K21" s="1"/>
      <c r="L21" s="170">
        <v>8</v>
      </c>
      <c r="M21" s="172"/>
      <c r="N21" s="172">
        <f t="shared" si="4"/>
        <v>8</v>
      </c>
    </row>
    <row r="22" spans="1:14" ht="12.75">
      <c r="A22" s="1"/>
      <c r="B22" s="62"/>
      <c r="C22" s="62"/>
      <c r="D22" s="78"/>
      <c r="E22" s="6">
        <f t="shared" si="0"/>
      </c>
      <c r="F22" s="13">
        <f t="shared" si="0"/>
      </c>
      <c r="G22" s="6">
        <f t="shared" si="1"/>
      </c>
      <c r="H22" s="15">
        <f t="shared" si="3"/>
      </c>
      <c r="I22" s="6">
        <f t="shared" si="5"/>
      </c>
      <c r="J22" s="15">
        <f t="shared" si="2"/>
      </c>
      <c r="K22" s="1"/>
      <c r="L22" s="171"/>
      <c r="M22" s="171"/>
      <c r="N22" s="171"/>
    </row>
    <row r="23" spans="1:11" ht="12.75">
      <c r="A23" s="1"/>
      <c r="B23" s="1" t="s">
        <v>96</v>
      </c>
      <c r="C23" s="1">
        <f>CEILING(COUNTA(C7:C22)/4,1)</f>
        <v>4</v>
      </c>
      <c r="D23" s="1"/>
      <c r="E23" s="1"/>
      <c r="F23" s="1"/>
      <c r="G23" s="1" t="s">
        <v>4</v>
      </c>
      <c r="H23" s="10">
        <f>COUNTA(C7:C22)</f>
        <v>15</v>
      </c>
      <c r="I23" s="1"/>
      <c r="J23" s="10"/>
      <c r="K23" s="1"/>
    </row>
    <row r="24" spans="1:13" ht="12.75">
      <c r="A24" s="29" t="s">
        <v>6</v>
      </c>
      <c r="B24" s="1"/>
      <c r="C24" s="167"/>
      <c r="D24" s="167"/>
      <c r="E24" s="167"/>
      <c r="F24" s="167"/>
      <c r="G24" s="167"/>
      <c r="H24" s="167"/>
      <c r="I24" s="167"/>
      <c r="J24" s="167"/>
      <c r="K24" s="10"/>
      <c r="L24" s="8"/>
      <c r="M24" s="23"/>
    </row>
    <row r="25" spans="1:13" ht="12.75">
      <c r="A25" s="1"/>
      <c r="B25" s="1"/>
      <c r="C25" s="4">
        <f>IF(H23&gt;0,1,"")</f>
        <v>1</v>
      </c>
      <c r="D25" s="4" t="str">
        <f>IF(C25="","",INDEX($C$7:$C$22,MATCH(C25,$E$7:$E$22,0),1))</f>
        <v>Karl</v>
      </c>
      <c r="E25" s="4">
        <f>IF($H$23&gt;C25,C25+1,"")</f>
        <v>2</v>
      </c>
      <c r="F25" s="4" t="str">
        <f>IF(E25="","",INDEX($C$7:$C$22,MATCH(E25,$E$7:$E$22,0),1))</f>
        <v>Dave G</v>
      </c>
      <c r="G25" s="4">
        <f>IF(E25="","",IF($H$23&gt;E25,IF($H$23=5,"",E25+1),""))</f>
        <v>3</v>
      </c>
      <c r="H25" s="4" t="str">
        <f>IF(G25="","",INDEX($C$7:$C$22,MATCH(G25,$E$7:$E$22,0),1))</f>
        <v>Cam</v>
      </c>
      <c r="I25" s="4">
        <f>IF(G25="","",IF($H$23&gt;G25,IF(OR($H$23=6,$H$23=7,$H$23=9,$H$23=10,$H$23=11,$H$23=13,$H$23=14,$H$23=15),"",G25+1),""))</f>
      </c>
      <c r="J25" s="4">
        <f>IF(I25="","",INDEX($C$7:$C$22,MATCH(I25,$E$7:$E$22,0),1))</f>
      </c>
      <c r="K25" s="10"/>
      <c r="L25" s="8"/>
      <c r="M25" s="23"/>
    </row>
    <row r="26" spans="1:13" ht="12.75">
      <c r="A26" s="1"/>
      <c r="B26" s="1" t="s">
        <v>24</v>
      </c>
      <c r="C26" s="92" t="str">
        <f>'Race meet'!$C$11</f>
        <v>Blue</v>
      </c>
      <c r="D26" s="115">
        <v>32</v>
      </c>
      <c r="E26" s="134" t="str">
        <f>'Race meet'!$C$12</f>
        <v>Green</v>
      </c>
      <c r="F26" s="115">
        <v>29</v>
      </c>
      <c r="G26" s="70" t="str">
        <f>'Race meet'!$C$10</f>
        <v>White</v>
      </c>
      <c r="H26" s="115">
        <v>24</v>
      </c>
      <c r="I26" s="116" t="str">
        <f>'Race meet'!$C$9</f>
        <v>Red</v>
      </c>
      <c r="J26" s="82"/>
      <c r="K26" s="10"/>
      <c r="L26" s="8"/>
      <c r="M26" s="23"/>
    </row>
    <row r="27" spans="1:13" ht="12.75">
      <c r="A27" s="1"/>
      <c r="B27" s="1" t="s">
        <v>25</v>
      </c>
      <c r="C27" s="116" t="str">
        <f>'Race meet'!$C$9</f>
        <v>Red</v>
      </c>
      <c r="D27" s="115">
        <v>28</v>
      </c>
      <c r="E27" s="92" t="str">
        <f>'Race meet'!$C$11</f>
        <v>Blue</v>
      </c>
      <c r="F27" s="115">
        <v>35</v>
      </c>
      <c r="G27" s="134" t="str">
        <f>'Race meet'!$C$12</f>
        <v>Green</v>
      </c>
      <c r="H27" s="115">
        <v>21</v>
      </c>
      <c r="I27" s="70" t="str">
        <f>'Race meet'!$C$10</f>
        <v>White</v>
      </c>
      <c r="J27" s="82"/>
      <c r="K27" s="10"/>
      <c r="L27" s="8"/>
      <c r="M27" s="23"/>
    </row>
    <row r="28" spans="1:13" ht="12.75">
      <c r="A28" s="1"/>
      <c r="B28" s="1" t="s">
        <v>26</v>
      </c>
      <c r="C28" s="70" t="str">
        <f>'Race meet'!$C$10</f>
        <v>White</v>
      </c>
      <c r="D28" s="115">
        <v>32</v>
      </c>
      <c r="E28" s="116" t="s">
        <v>5</v>
      </c>
      <c r="F28" s="115">
        <v>34</v>
      </c>
      <c r="G28" s="92" t="str">
        <f>'Race meet'!$C$11</f>
        <v>Blue</v>
      </c>
      <c r="H28" s="115">
        <v>21</v>
      </c>
      <c r="I28" s="134" t="str">
        <f>'Race meet'!$C$12</f>
        <v>Green</v>
      </c>
      <c r="J28" s="82"/>
      <c r="K28" s="10"/>
      <c r="L28" s="8"/>
      <c r="M28" s="23"/>
    </row>
    <row r="29" spans="1:13" ht="12.75">
      <c r="A29" s="1"/>
      <c r="B29" s="1" t="s">
        <v>27</v>
      </c>
      <c r="C29" s="136" t="str">
        <f>'Race meet'!$C$12</f>
        <v>Green</v>
      </c>
      <c r="D29" s="119">
        <v>25</v>
      </c>
      <c r="E29" s="71" t="str">
        <f>'Race meet'!$C$10</f>
        <v>White</v>
      </c>
      <c r="F29" s="119">
        <v>32</v>
      </c>
      <c r="G29" s="120" t="str">
        <f>'Race meet'!$C$9</f>
        <v>Red</v>
      </c>
      <c r="H29" s="119">
        <v>19</v>
      </c>
      <c r="I29" s="95" t="str">
        <f>'Race meet'!$C$11</f>
        <v>Blue</v>
      </c>
      <c r="J29" s="83"/>
      <c r="K29" s="10"/>
      <c r="L29" s="8"/>
      <c r="M29" s="23"/>
    </row>
    <row r="30" spans="1:13" ht="12.75">
      <c r="A30" s="1"/>
      <c r="B30" s="1" t="s">
        <v>28</v>
      </c>
      <c r="C30" s="10"/>
      <c r="D30" s="6">
        <f>SUM(D26:D29)</f>
        <v>117</v>
      </c>
      <c r="E30" s="5"/>
      <c r="F30" s="6">
        <f>SUM(F26:F29)</f>
        <v>130</v>
      </c>
      <c r="G30" s="5"/>
      <c r="H30" s="6">
        <f>SUM(H26:H29)</f>
        <v>85</v>
      </c>
      <c r="I30" s="5"/>
      <c r="J30" s="6">
        <f>SUM(J26:J29)</f>
        <v>0</v>
      </c>
      <c r="K30" s="18"/>
      <c r="L30" s="8"/>
      <c r="M30" s="23"/>
    </row>
    <row r="31" spans="1:13" ht="12.75">
      <c r="A31" s="29" t="s">
        <v>7</v>
      </c>
      <c r="B31" s="1"/>
      <c r="C31" s="10"/>
      <c r="D31" s="10"/>
      <c r="E31" s="10"/>
      <c r="F31" s="10"/>
      <c r="G31" s="10"/>
      <c r="H31" s="10"/>
      <c r="I31" s="10"/>
      <c r="J31" s="10"/>
      <c r="K31" s="10"/>
      <c r="L31" s="8"/>
      <c r="M31" s="23"/>
    </row>
    <row r="32" spans="1:13" ht="12.75">
      <c r="A32" s="1"/>
      <c r="B32" s="1"/>
      <c r="C32" s="4">
        <f>IF(I25="",IF(G25="",IF(E25="","",E25+1),G25+1),I25+1)</f>
        <v>4</v>
      </c>
      <c r="D32" s="4" t="str">
        <f>IF(C32="","",INDEX($C$7:$C$22,MATCH(C32,$E$7:$E$22,0),1))</f>
        <v>Geoff</v>
      </c>
      <c r="E32" s="4">
        <v>5</v>
      </c>
      <c r="F32" s="4" t="str">
        <f>IF(E32="","",INDEX($C$7:$C$22,MATCH(E32,$E$7:$E$22,0),1))</f>
        <v>Tracey</v>
      </c>
      <c r="G32" s="4">
        <v>6</v>
      </c>
      <c r="H32" s="4" t="str">
        <f>IF(G32="","",INDEX($C$7:$C$22,MATCH(G32,$E$7:$E$22,0),1))</f>
        <v>Drew</v>
      </c>
      <c r="I32" s="4">
        <v>7</v>
      </c>
      <c r="J32" s="4" t="str">
        <f>IF(I32="","",INDEX($C$7:$C$22,MATCH(I32,$E$7:$E$22,0),1))</f>
        <v>Garth</v>
      </c>
      <c r="K32" s="18"/>
      <c r="L32" s="8"/>
      <c r="M32" s="23"/>
    </row>
    <row r="33" spans="1:13" ht="12.75">
      <c r="A33" s="1"/>
      <c r="B33" s="1" t="s">
        <v>24</v>
      </c>
      <c r="C33" s="122" t="str">
        <f>'Race meet'!$C$11</f>
        <v>Blue</v>
      </c>
      <c r="D33" s="118">
        <v>26</v>
      </c>
      <c r="E33" s="144" t="str">
        <f>'Race meet'!$C$12</f>
        <v>Green</v>
      </c>
      <c r="F33" s="118">
        <v>26</v>
      </c>
      <c r="G33" s="117" t="str">
        <f>'Race meet'!$C$10</f>
        <v>White</v>
      </c>
      <c r="H33" s="118">
        <v>27</v>
      </c>
      <c r="I33" s="121" t="str">
        <f>'Race meet'!$C$9</f>
        <v>Red</v>
      </c>
      <c r="J33" s="81">
        <v>18</v>
      </c>
      <c r="K33" s="18"/>
      <c r="L33" s="8"/>
      <c r="M33" s="23"/>
    </row>
    <row r="34" spans="1:13" ht="12.75">
      <c r="A34" s="1"/>
      <c r="B34" s="1" t="s">
        <v>25</v>
      </c>
      <c r="C34" s="116" t="str">
        <f>'Race meet'!$C$9</f>
        <v>Red</v>
      </c>
      <c r="D34" s="115">
        <v>21</v>
      </c>
      <c r="E34" s="92" t="str">
        <f>'Race meet'!$C$11</f>
        <v>Blue</v>
      </c>
      <c r="F34" s="115">
        <v>24</v>
      </c>
      <c r="G34" s="134" t="str">
        <f>'Race meet'!$C$12</f>
        <v>Green</v>
      </c>
      <c r="H34" s="115">
        <v>28</v>
      </c>
      <c r="I34" s="70" t="str">
        <f>'Race meet'!$C$10</f>
        <v>White</v>
      </c>
      <c r="J34" s="82">
        <v>21</v>
      </c>
      <c r="K34" s="18"/>
      <c r="L34" s="8"/>
      <c r="M34" s="23"/>
    </row>
    <row r="35" spans="1:13" ht="12.75">
      <c r="A35" s="1"/>
      <c r="B35" s="1" t="s">
        <v>26</v>
      </c>
      <c r="C35" s="70" t="str">
        <f>'Race meet'!$C$10</f>
        <v>White</v>
      </c>
      <c r="D35" s="115">
        <v>26</v>
      </c>
      <c r="E35" s="116" t="str">
        <f>'Race meet'!$C$9</f>
        <v>Red</v>
      </c>
      <c r="F35" s="115">
        <v>23</v>
      </c>
      <c r="G35" s="92" t="str">
        <f>'Race meet'!$C$11</f>
        <v>Blue</v>
      </c>
      <c r="H35" s="115">
        <v>23</v>
      </c>
      <c r="I35" s="134" t="str">
        <f>'Race meet'!$C$12</f>
        <v>Green</v>
      </c>
      <c r="J35" s="82">
        <v>20</v>
      </c>
      <c r="K35" s="18"/>
      <c r="L35" s="8"/>
      <c r="M35" s="23"/>
    </row>
    <row r="36" spans="1:13" ht="12.75">
      <c r="A36" s="1"/>
      <c r="B36" s="1" t="s">
        <v>27</v>
      </c>
      <c r="C36" s="136" t="str">
        <f>'Race meet'!$C$12</f>
        <v>Green</v>
      </c>
      <c r="D36" s="119">
        <v>27</v>
      </c>
      <c r="E36" s="71" t="str">
        <f>'Race meet'!$C$10</f>
        <v>White</v>
      </c>
      <c r="F36" s="119">
        <v>24</v>
      </c>
      <c r="G36" s="120" t="str">
        <f>'Race meet'!$C$9</f>
        <v>Red</v>
      </c>
      <c r="H36" s="119">
        <v>30</v>
      </c>
      <c r="I36" s="95" t="str">
        <f>'Race meet'!$C$11</f>
        <v>Blue</v>
      </c>
      <c r="J36" s="83">
        <v>21</v>
      </c>
      <c r="K36" s="18"/>
      <c r="L36" s="8"/>
      <c r="M36" s="23"/>
    </row>
    <row r="37" spans="1:13" ht="12.75">
      <c r="A37" s="1"/>
      <c r="B37" s="1" t="s">
        <v>28</v>
      </c>
      <c r="C37" s="10"/>
      <c r="D37" s="2">
        <f>SUM(D33:D36)</f>
        <v>100</v>
      </c>
      <c r="E37" s="5"/>
      <c r="F37" s="3">
        <f>SUM(F33:F36)</f>
        <v>97</v>
      </c>
      <c r="G37" s="5"/>
      <c r="H37" s="4">
        <f>SUM(H33:H36)</f>
        <v>108</v>
      </c>
      <c r="I37" s="5"/>
      <c r="J37" s="4">
        <f>SUM(J33:J36)</f>
        <v>80</v>
      </c>
      <c r="K37" s="18"/>
      <c r="L37" s="8"/>
      <c r="M37" s="23"/>
    </row>
    <row r="38" spans="1:13" ht="12.75">
      <c r="A38" s="29" t="s">
        <v>8</v>
      </c>
      <c r="B38" s="1"/>
      <c r="C38" s="17"/>
      <c r="D38" s="17"/>
      <c r="E38" s="17"/>
      <c r="F38" s="17"/>
      <c r="G38" s="17"/>
      <c r="H38" s="17"/>
      <c r="I38" s="17"/>
      <c r="J38" s="17"/>
      <c r="K38" s="10"/>
      <c r="L38" s="8"/>
      <c r="M38" s="23"/>
    </row>
    <row r="39" spans="1:13" ht="12.75">
      <c r="A39" s="1"/>
      <c r="B39" s="1"/>
      <c r="C39" s="4">
        <v>8</v>
      </c>
      <c r="D39" s="4" t="str">
        <f>IF(C39="","",INDEX($C$7:$C$22,MATCH(C39,$E$7:$E$22,0),1))</f>
        <v>Jason</v>
      </c>
      <c r="E39" s="4">
        <v>9</v>
      </c>
      <c r="F39" s="4" t="str">
        <f>IF(E39="","",INDEX($C$7:$C$22,MATCH(E39,$E$7:$E$22,0),1))</f>
        <v>Chad</v>
      </c>
      <c r="G39" s="4">
        <v>10</v>
      </c>
      <c r="H39" s="4" t="str">
        <f>IF(G39="","",INDEX($C$7:$C$22,MATCH(G39,$E$7:$E$22,0),1))</f>
        <v>Woody</v>
      </c>
      <c r="I39" s="4">
        <v>11</v>
      </c>
      <c r="J39" s="4" t="str">
        <f>IF(I39="","",INDEX($C$7:$C$22,MATCH(I39,$E$7:$E$22,0),1))</f>
        <v>Chris</v>
      </c>
      <c r="K39" s="18"/>
      <c r="L39" s="8"/>
      <c r="M39" s="23"/>
    </row>
    <row r="40" spans="1:13" ht="12.75">
      <c r="A40" s="1"/>
      <c r="B40" s="1" t="s">
        <v>24</v>
      </c>
      <c r="C40" s="122" t="str">
        <f>'Race meet'!$C$11</f>
        <v>Blue</v>
      </c>
      <c r="D40" s="118">
        <v>25</v>
      </c>
      <c r="E40" s="144" t="str">
        <f>'Race meet'!$C$12</f>
        <v>Green</v>
      </c>
      <c r="F40" s="118">
        <v>18</v>
      </c>
      <c r="G40" s="117" t="str">
        <f>'Race meet'!$C$10</f>
        <v>White</v>
      </c>
      <c r="H40" s="118">
        <v>20</v>
      </c>
      <c r="I40" s="121" t="str">
        <f>'Race meet'!$C$9</f>
        <v>Red</v>
      </c>
      <c r="J40" s="81">
        <v>16</v>
      </c>
      <c r="K40" s="18"/>
      <c r="L40" s="8"/>
      <c r="M40" s="23"/>
    </row>
    <row r="41" spans="1:13" ht="12.75">
      <c r="A41" s="1"/>
      <c r="B41" s="1" t="s">
        <v>25</v>
      </c>
      <c r="C41" s="116" t="str">
        <f>'Race meet'!$C$9</f>
        <v>Red</v>
      </c>
      <c r="D41" s="115">
        <v>25</v>
      </c>
      <c r="E41" s="92" t="str">
        <f>'Race meet'!$C$11</f>
        <v>Blue</v>
      </c>
      <c r="F41" s="115">
        <v>17</v>
      </c>
      <c r="G41" s="134" t="str">
        <f>'Race meet'!$C$12</f>
        <v>Green</v>
      </c>
      <c r="H41" s="115">
        <v>20</v>
      </c>
      <c r="I41" s="70" t="str">
        <f>'Race meet'!$C$10</f>
        <v>White</v>
      </c>
      <c r="J41" s="82">
        <v>22</v>
      </c>
      <c r="K41" s="18"/>
      <c r="L41" s="8"/>
      <c r="M41" s="23"/>
    </row>
    <row r="42" spans="1:13" ht="12.75">
      <c r="A42" s="1"/>
      <c r="B42" s="1" t="s">
        <v>26</v>
      </c>
      <c r="C42" s="70" t="str">
        <f>'Race meet'!$C$10</f>
        <v>White</v>
      </c>
      <c r="D42" s="115">
        <v>27</v>
      </c>
      <c r="E42" s="116" t="str">
        <f>'Race meet'!$C$9</f>
        <v>Red</v>
      </c>
      <c r="F42" s="115">
        <v>18</v>
      </c>
      <c r="G42" s="92" t="str">
        <f>'Race meet'!$C$11</f>
        <v>Blue</v>
      </c>
      <c r="H42" s="115">
        <v>21</v>
      </c>
      <c r="I42" s="134" t="str">
        <f>'Race meet'!$C$12</f>
        <v>Green</v>
      </c>
      <c r="J42" s="82">
        <v>17</v>
      </c>
      <c r="K42" s="18"/>
      <c r="L42" s="8"/>
      <c r="M42" s="23"/>
    </row>
    <row r="43" spans="1:13" ht="12.75">
      <c r="A43" s="1"/>
      <c r="B43" s="1" t="s">
        <v>27</v>
      </c>
      <c r="C43" s="136" t="str">
        <f>'Race meet'!$C$12</f>
        <v>Green</v>
      </c>
      <c r="D43" s="119">
        <v>22</v>
      </c>
      <c r="E43" s="71" t="str">
        <f>'Race meet'!$C$10</f>
        <v>White</v>
      </c>
      <c r="F43" s="119">
        <v>19</v>
      </c>
      <c r="G43" s="120" t="str">
        <f>'Race meet'!$C$9</f>
        <v>Red</v>
      </c>
      <c r="H43" s="119">
        <v>19</v>
      </c>
      <c r="I43" s="95" t="str">
        <f>'Race meet'!$C$11</f>
        <v>Blue</v>
      </c>
      <c r="J43" s="83">
        <v>17</v>
      </c>
      <c r="K43" s="18"/>
      <c r="L43" s="8"/>
      <c r="M43" s="23"/>
    </row>
    <row r="44" spans="1:13" ht="12.75">
      <c r="A44" s="1"/>
      <c r="B44" s="1" t="s">
        <v>28</v>
      </c>
      <c r="C44" s="10"/>
      <c r="D44" s="4">
        <f>SUM(D40:D43)</f>
        <v>99</v>
      </c>
      <c r="E44" s="5"/>
      <c r="F44" s="4">
        <f>SUM(F40:F43)</f>
        <v>72</v>
      </c>
      <c r="G44" s="5"/>
      <c r="H44" s="4">
        <f>SUM(H40:H43)</f>
        <v>80</v>
      </c>
      <c r="I44" s="5"/>
      <c r="J44" s="4">
        <f>SUM(J40:J43)</f>
        <v>72</v>
      </c>
      <c r="K44" s="18"/>
      <c r="L44" s="8"/>
      <c r="M44" s="23"/>
    </row>
    <row r="45" spans="1:13" ht="12.75">
      <c r="A45" s="29" t="s">
        <v>9</v>
      </c>
      <c r="B45" s="1"/>
      <c r="C45" s="17"/>
      <c r="D45" s="17"/>
      <c r="E45" s="17"/>
      <c r="F45" s="17"/>
      <c r="G45" s="17"/>
      <c r="H45" s="17"/>
      <c r="I45" s="17"/>
      <c r="J45" s="17"/>
      <c r="K45" s="17"/>
      <c r="L45" s="8"/>
      <c r="M45" s="23"/>
    </row>
    <row r="46" spans="1:13" ht="12.75">
      <c r="A46" s="1"/>
      <c r="B46" s="1"/>
      <c r="C46" s="4">
        <v>12</v>
      </c>
      <c r="D46" s="4" t="str">
        <f>IF(C46="","",INDEX($C$7:$C$22,MATCH(C46,$E$7:$E$22,0),1))</f>
        <v>Caitlin</v>
      </c>
      <c r="E46" s="4">
        <v>13</v>
      </c>
      <c r="F46" s="4" t="str">
        <f>IF(E46="","",INDEX($C$7:$C$22,MATCH(E46,$E$7:$E$22,0),1))</f>
        <v>Kev</v>
      </c>
      <c r="G46" s="4">
        <v>14</v>
      </c>
      <c r="H46" s="4" t="str">
        <f>IF(G46="","",INDEX($C$7:$C$22,MATCH(G46,$E$7:$E$22,0),1))</f>
        <v>Dave H</v>
      </c>
      <c r="I46" s="4">
        <v>15</v>
      </c>
      <c r="J46" s="4" t="str">
        <f>IF(I46="","",INDEX($C$7:$C$22,MATCH(I46,$E$7:$E$22,0),1))</f>
        <v>Richard</v>
      </c>
      <c r="K46" s="22"/>
      <c r="L46" s="8"/>
      <c r="M46" s="23"/>
    </row>
    <row r="47" spans="1:13" ht="12.75">
      <c r="A47" s="1"/>
      <c r="B47" s="1" t="s">
        <v>24</v>
      </c>
      <c r="C47" s="122" t="str">
        <f>'Race meet'!$C$11</f>
        <v>Blue</v>
      </c>
      <c r="D47" s="118">
        <v>11</v>
      </c>
      <c r="E47" s="144" t="str">
        <f>'Race meet'!$C$12</f>
        <v>Green</v>
      </c>
      <c r="F47" s="118">
        <v>17</v>
      </c>
      <c r="G47" s="117" t="str">
        <f>'Race meet'!$C$10</f>
        <v>White</v>
      </c>
      <c r="H47" s="118">
        <v>13</v>
      </c>
      <c r="I47" s="121" t="str">
        <f>'Race meet'!$C$9</f>
        <v>Red</v>
      </c>
      <c r="J47" s="81">
        <v>16</v>
      </c>
      <c r="K47" s="18"/>
      <c r="L47" s="8"/>
      <c r="M47" s="23"/>
    </row>
    <row r="48" spans="1:13" ht="12.75">
      <c r="A48" s="1"/>
      <c r="B48" s="1" t="s">
        <v>25</v>
      </c>
      <c r="C48" s="116" t="str">
        <f>'Race meet'!$C$9</f>
        <v>Red</v>
      </c>
      <c r="D48" s="115">
        <v>20</v>
      </c>
      <c r="E48" s="92" t="str">
        <f>'Race meet'!$C$11</f>
        <v>Blue</v>
      </c>
      <c r="F48" s="115">
        <v>17</v>
      </c>
      <c r="G48" s="134" t="str">
        <f>'Race meet'!$C$12</f>
        <v>Green</v>
      </c>
      <c r="H48" s="115">
        <v>15</v>
      </c>
      <c r="I48" s="70" t="str">
        <f>'Race meet'!$C$10</f>
        <v>White</v>
      </c>
      <c r="J48" s="82">
        <v>17</v>
      </c>
      <c r="K48" s="18"/>
      <c r="L48" s="8"/>
      <c r="M48" s="23"/>
    </row>
    <row r="49" spans="1:13" ht="12.75">
      <c r="A49" s="1"/>
      <c r="B49" s="1" t="s">
        <v>26</v>
      </c>
      <c r="C49" s="70" t="str">
        <f>'Race meet'!$C$10</f>
        <v>White</v>
      </c>
      <c r="D49" s="115">
        <v>19</v>
      </c>
      <c r="E49" s="116" t="str">
        <f>'Race meet'!$C$9</f>
        <v>Red</v>
      </c>
      <c r="F49" s="115">
        <v>19</v>
      </c>
      <c r="G49" s="92" t="str">
        <f>'Race meet'!$C$11</f>
        <v>Blue</v>
      </c>
      <c r="H49" s="115">
        <v>11</v>
      </c>
      <c r="I49" s="134" t="str">
        <f>'Race meet'!$C$12</f>
        <v>Green</v>
      </c>
      <c r="J49" s="82">
        <v>18</v>
      </c>
      <c r="K49" s="18"/>
      <c r="L49" s="8"/>
      <c r="M49" s="23"/>
    </row>
    <row r="50" spans="1:13" ht="12.75">
      <c r="A50" s="1"/>
      <c r="B50" s="1" t="s">
        <v>27</v>
      </c>
      <c r="C50" s="136" t="str">
        <f>'Race meet'!$C$12</f>
        <v>Green</v>
      </c>
      <c r="D50" s="119">
        <v>17</v>
      </c>
      <c r="E50" s="71" t="str">
        <f>'Race meet'!$C$10</f>
        <v>White</v>
      </c>
      <c r="F50" s="119">
        <v>20</v>
      </c>
      <c r="G50" s="120" t="str">
        <f>'Race meet'!$C$9</f>
        <v>Red</v>
      </c>
      <c r="H50" s="119">
        <v>15</v>
      </c>
      <c r="I50" s="95" t="str">
        <f>'Race meet'!$C$11</f>
        <v>Blue</v>
      </c>
      <c r="J50" s="83">
        <v>18</v>
      </c>
      <c r="K50" s="18"/>
      <c r="L50" s="8"/>
      <c r="M50" s="23"/>
    </row>
    <row r="51" spans="1:13" ht="12.75">
      <c r="A51" s="1"/>
      <c r="B51" s="1" t="s">
        <v>28</v>
      </c>
      <c r="C51" s="10"/>
      <c r="D51" s="4">
        <f>SUM(D47:D50)</f>
        <v>67</v>
      </c>
      <c r="E51" s="5"/>
      <c r="F51" s="4">
        <f>SUM(F47:F50)</f>
        <v>73</v>
      </c>
      <c r="G51" s="5"/>
      <c r="H51" s="4">
        <f>SUM(H47:H50)</f>
        <v>54</v>
      </c>
      <c r="I51" s="5"/>
      <c r="J51" s="4">
        <f>SUM(J47:J50)</f>
        <v>69</v>
      </c>
      <c r="K51" s="18"/>
      <c r="L51" s="8"/>
      <c r="M51" s="23"/>
    </row>
    <row r="52" spans="1:13" ht="12.75">
      <c r="A52" s="168" t="s">
        <v>119</v>
      </c>
      <c r="B52" s="168"/>
      <c r="C52" s="17"/>
      <c r="D52" s="17"/>
      <c r="E52" s="17"/>
      <c r="F52" s="17"/>
      <c r="G52" s="17"/>
      <c r="H52" s="17"/>
      <c r="I52" s="17"/>
      <c r="J52" s="17"/>
      <c r="K52" s="17"/>
      <c r="L52" s="8"/>
      <c r="M52" s="23"/>
    </row>
    <row r="53" spans="1:13" ht="12.75">
      <c r="A53" s="1"/>
      <c r="B53" s="1"/>
      <c r="C53" s="4">
        <v>1</v>
      </c>
      <c r="D53" s="4" t="str">
        <f>IF(C53="","",INDEX($C$7:$C$22,MATCH(C53,$J$7:$J$22,0),1))</f>
        <v>Jason</v>
      </c>
      <c r="E53" s="4">
        <v>2</v>
      </c>
      <c r="F53" s="4" t="str">
        <f>IF(E53="","",INDEX($C$7:$C$22,MATCH(E53,$J$7:$J$22,0),1))</f>
        <v>Cam</v>
      </c>
      <c r="G53" s="4">
        <v>3</v>
      </c>
      <c r="H53" s="4" t="str">
        <f>IF(G53="","",INDEX($C$7:$C$22,MATCH(G53,$J$7:$J$22,0),1))</f>
        <v>Garth</v>
      </c>
      <c r="I53" s="4">
        <v>4</v>
      </c>
      <c r="J53" s="4" t="s">
        <v>136</v>
      </c>
      <c r="K53" s="22"/>
      <c r="L53" s="8"/>
      <c r="M53" s="23"/>
    </row>
    <row r="54" spans="1:13" ht="12.75">
      <c r="A54" s="1"/>
      <c r="B54" s="1" t="s">
        <v>24</v>
      </c>
      <c r="C54" s="122" t="str">
        <f>'Race meet'!$C$11</f>
        <v>Blue</v>
      </c>
      <c r="D54" s="118">
        <v>28</v>
      </c>
      <c r="E54" s="144" t="str">
        <f>'Race meet'!$C$12</f>
        <v>Green</v>
      </c>
      <c r="F54" s="118">
        <v>21</v>
      </c>
      <c r="G54" s="117" t="str">
        <f>'Race meet'!$C$10</f>
        <v>White</v>
      </c>
      <c r="H54" s="118">
        <v>25</v>
      </c>
      <c r="I54" s="121" t="str">
        <f>'Race meet'!$C$9</f>
        <v>Red</v>
      </c>
      <c r="J54" s="81">
        <v>19</v>
      </c>
      <c r="K54" s="18"/>
      <c r="L54" s="8"/>
      <c r="M54" s="23"/>
    </row>
    <row r="55" spans="1:13" ht="12.75">
      <c r="A55" s="1"/>
      <c r="B55" s="1" t="s">
        <v>25</v>
      </c>
      <c r="C55" s="116" t="str">
        <f>'Race meet'!$C$9</f>
        <v>Red</v>
      </c>
      <c r="D55" s="115">
        <v>26</v>
      </c>
      <c r="E55" s="92" t="str">
        <f>'Race meet'!$C$11</f>
        <v>Blue</v>
      </c>
      <c r="F55" s="115">
        <v>25</v>
      </c>
      <c r="G55" s="134" t="str">
        <f>'Race meet'!$C$12</f>
        <v>Green</v>
      </c>
      <c r="H55" s="115">
        <v>20</v>
      </c>
      <c r="I55" s="70" t="str">
        <f>'Race meet'!$C$10</f>
        <v>White</v>
      </c>
      <c r="J55" s="82">
        <v>23</v>
      </c>
      <c r="K55" s="18"/>
      <c r="L55" s="8"/>
      <c r="M55" s="23"/>
    </row>
    <row r="56" spans="1:13" ht="12.75">
      <c r="A56" s="1"/>
      <c r="B56" s="1" t="s">
        <v>26</v>
      </c>
      <c r="C56" s="70" t="str">
        <f>'Race meet'!$C$10</f>
        <v>White</v>
      </c>
      <c r="D56" s="115">
        <v>26</v>
      </c>
      <c r="E56" s="116" t="str">
        <f>'Race meet'!$C$9</f>
        <v>Red</v>
      </c>
      <c r="F56" s="115">
        <v>23</v>
      </c>
      <c r="G56" s="92" t="str">
        <f>'Race meet'!$C$11</f>
        <v>Blue</v>
      </c>
      <c r="H56" s="115">
        <v>20</v>
      </c>
      <c r="I56" s="134" t="str">
        <f>'Race meet'!$C$12</f>
        <v>Green</v>
      </c>
      <c r="J56" s="82">
        <v>21</v>
      </c>
      <c r="K56" s="18"/>
      <c r="L56" s="8"/>
      <c r="M56" s="23"/>
    </row>
    <row r="57" spans="1:13" ht="12.75">
      <c r="A57" s="1"/>
      <c r="B57" s="1" t="s">
        <v>27</v>
      </c>
      <c r="C57" s="136" t="str">
        <f>'Race meet'!$C$12</f>
        <v>Green</v>
      </c>
      <c r="D57" s="119">
        <v>26</v>
      </c>
      <c r="E57" s="71" t="str">
        <f>'Race meet'!$C$10</f>
        <v>White</v>
      </c>
      <c r="F57" s="119">
        <v>28</v>
      </c>
      <c r="G57" s="120" t="str">
        <f>'Race meet'!$C$9</f>
        <v>Red</v>
      </c>
      <c r="H57" s="119">
        <v>22</v>
      </c>
      <c r="I57" s="95" t="str">
        <f>'Race meet'!$C$11</f>
        <v>Blue</v>
      </c>
      <c r="J57" s="83">
        <v>20</v>
      </c>
      <c r="K57" s="18"/>
      <c r="L57" s="8"/>
      <c r="M57" s="23"/>
    </row>
    <row r="58" spans="1:13" ht="12.75">
      <c r="A58" s="1"/>
      <c r="B58" s="1" t="s">
        <v>28</v>
      </c>
      <c r="C58" s="10"/>
      <c r="D58" s="7">
        <f>SUM(D54:D57)</f>
        <v>106</v>
      </c>
      <c r="E58" s="10"/>
      <c r="F58" s="7">
        <f>SUM(F54:F57)</f>
        <v>97</v>
      </c>
      <c r="G58" s="10"/>
      <c r="H58" s="7">
        <f>SUM(H54:H57)</f>
        <v>87</v>
      </c>
      <c r="I58" s="10"/>
      <c r="J58" s="21">
        <f>SUM(J54:J57)</f>
        <v>83</v>
      </c>
      <c r="K58" s="18"/>
      <c r="L58" s="8"/>
      <c r="M58" s="23"/>
    </row>
    <row r="59" spans="1:13" ht="12.75">
      <c r="A59" s="1"/>
      <c r="B59" s="1" t="s">
        <v>14</v>
      </c>
      <c r="C59" s="10"/>
      <c r="D59" s="4">
        <f>IF(D58&gt;0,RANK(D58,$D58:$J58,0),"")</f>
        <v>1</v>
      </c>
      <c r="E59" s="10"/>
      <c r="F59" s="4">
        <f>IF(F58&gt;0,RANK(F58,$D58:$J58,0),"")</f>
        <v>2</v>
      </c>
      <c r="G59" s="10"/>
      <c r="H59" s="4">
        <f>IF(H58&gt;0,RANK(H58,$D58:$J58,0),"")</f>
        <v>3</v>
      </c>
      <c r="I59" s="10"/>
      <c r="J59" s="4">
        <f>IF(J58&gt;0,RANK(J58,$D58:$J58,0),"")</f>
        <v>4</v>
      </c>
      <c r="K59" s="18"/>
      <c r="L59" s="8"/>
      <c r="M59" s="23"/>
    </row>
    <row r="60" spans="1:13" ht="12.75">
      <c r="A60" s="168" t="s">
        <v>120</v>
      </c>
      <c r="B60" s="168"/>
      <c r="C60" s="17"/>
      <c r="D60" s="17"/>
      <c r="E60" s="17"/>
      <c r="F60" s="17"/>
      <c r="G60" s="17"/>
      <c r="H60" s="17"/>
      <c r="I60" s="17"/>
      <c r="J60" s="17"/>
      <c r="K60" s="17"/>
      <c r="L60" s="8"/>
      <c r="M60" s="23"/>
    </row>
    <row r="61" spans="1:13" ht="12.75">
      <c r="A61" s="1"/>
      <c r="B61" s="1"/>
      <c r="C61" s="4">
        <v>1</v>
      </c>
      <c r="D61" s="4" t="str">
        <f>IF(C61="","",INDEX($C$7:$C$22,MATCH(C61,$H$7:$H$22,0),1))</f>
        <v>Karl</v>
      </c>
      <c r="E61" s="4">
        <v>2</v>
      </c>
      <c r="F61" s="4" t="str">
        <f>IF(E61="","",INDEX($C$7:$C$22,MATCH(E61,$H$7:$H$22,0),1))</f>
        <v>Drew</v>
      </c>
      <c r="G61" s="4">
        <v>3</v>
      </c>
      <c r="H61" s="4" t="str">
        <f>IF(G61="","",INDEX($C$7:$C$22,MATCH(G61,$H$7:$H$22,0),1))</f>
        <v>Geoff</v>
      </c>
      <c r="I61" s="4">
        <v>4</v>
      </c>
      <c r="J61" s="4" t="str">
        <f>IF(I61="","",INDEX($C$7:$C$22,MATCH(I61,$H$7:$H$22,0),1))</f>
        <v>Dave G</v>
      </c>
      <c r="K61" s="22"/>
      <c r="L61" s="8"/>
      <c r="M61" s="23"/>
    </row>
    <row r="62" spans="1:13" ht="12.75">
      <c r="A62" s="1"/>
      <c r="B62" s="1" t="s">
        <v>24</v>
      </c>
      <c r="C62" s="122" t="str">
        <f>'Race meet'!$C$11</f>
        <v>Blue</v>
      </c>
      <c r="D62" s="118">
        <v>30</v>
      </c>
      <c r="E62" s="144" t="str">
        <f>'Race meet'!$C$12</f>
        <v>Green</v>
      </c>
      <c r="F62" s="118">
        <v>27</v>
      </c>
      <c r="G62" s="117" t="str">
        <f>'Race meet'!$C$10</f>
        <v>White</v>
      </c>
      <c r="H62" s="118">
        <v>30</v>
      </c>
      <c r="I62" s="121" t="str">
        <f>'Race meet'!$C$9</f>
        <v>Red</v>
      </c>
      <c r="J62" s="81">
        <v>28</v>
      </c>
      <c r="K62" s="18"/>
      <c r="L62" s="8"/>
      <c r="M62" s="23"/>
    </row>
    <row r="63" spans="1:13" ht="12.75">
      <c r="A63" s="1"/>
      <c r="B63" s="1" t="s">
        <v>25</v>
      </c>
      <c r="C63" s="116" t="str">
        <f>'Race meet'!$C$9</f>
        <v>Red</v>
      </c>
      <c r="D63" s="115">
        <v>31</v>
      </c>
      <c r="E63" s="92" t="str">
        <f>'Race meet'!$C$11</f>
        <v>Blue</v>
      </c>
      <c r="F63" s="115">
        <v>32</v>
      </c>
      <c r="G63" s="134" t="str">
        <f>'Race meet'!$C$12</f>
        <v>Green</v>
      </c>
      <c r="H63" s="115">
        <v>30</v>
      </c>
      <c r="I63" s="70" t="str">
        <f>'Race meet'!$C$10</f>
        <v>White</v>
      </c>
      <c r="J63" s="82">
        <v>30</v>
      </c>
      <c r="K63" s="18"/>
      <c r="L63" s="8"/>
      <c r="M63" s="23"/>
    </row>
    <row r="64" spans="1:13" ht="12.75">
      <c r="A64" s="1"/>
      <c r="B64" s="1" t="s">
        <v>26</v>
      </c>
      <c r="C64" s="70" t="str">
        <f>'Race meet'!$C$10</f>
        <v>White</v>
      </c>
      <c r="D64" s="115">
        <v>29</v>
      </c>
      <c r="E64" s="116" t="str">
        <f>'Race meet'!$C$9</f>
        <v>Red</v>
      </c>
      <c r="F64" s="115">
        <v>29</v>
      </c>
      <c r="G64" s="92" t="str">
        <f>'Race meet'!$C$11</f>
        <v>Blue</v>
      </c>
      <c r="H64" s="115">
        <v>27</v>
      </c>
      <c r="I64" s="134" t="str">
        <f>'Race meet'!$C$12</f>
        <v>Green</v>
      </c>
      <c r="J64" s="82">
        <v>26</v>
      </c>
      <c r="K64" s="18"/>
      <c r="L64" s="8"/>
      <c r="M64" s="23"/>
    </row>
    <row r="65" spans="1:13" ht="12.75">
      <c r="A65" s="1"/>
      <c r="B65" s="1" t="s">
        <v>27</v>
      </c>
      <c r="C65" s="136" t="str">
        <f>'Race meet'!$C$12</f>
        <v>Green</v>
      </c>
      <c r="D65" s="119">
        <v>13</v>
      </c>
      <c r="E65" s="71" t="str">
        <f>'Race meet'!$C$10</f>
        <v>White</v>
      </c>
      <c r="F65" s="119">
        <v>32</v>
      </c>
      <c r="G65" s="120" t="str">
        <f>'Race meet'!$C$9</f>
        <v>Red</v>
      </c>
      <c r="H65" s="119">
        <v>27</v>
      </c>
      <c r="I65" s="95" t="str">
        <f>'Race meet'!$C$11</f>
        <v>Blue</v>
      </c>
      <c r="J65" s="83">
        <v>26</v>
      </c>
      <c r="K65" s="18"/>
      <c r="L65" s="8"/>
      <c r="M65" s="23"/>
    </row>
    <row r="66" spans="1:13" ht="12.75">
      <c r="A66" s="1"/>
      <c r="B66" s="1" t="s">
        <v>28</v>
      </c>
      <c r="C66" s="10"/>
      <c r="D66" s="7">
        <f>SUM(D62:D65)</f>
        <v>103</v>
      </c>
      <c r="E66" s="10"/>
      <c r="F66" s="7">
        <f>SUM(F62:F65)</f>
        <v>120</v>
      </c>
      <c r="G66" s="10"/>
      <c r="H66" s="7">
        <f>SUM(H62:H65)</f>
        <v>114</v>
      </c>
      <c r="I66" s="10"/>
      <c r="J66" s="21">
        <f>SUM(J62:J65)</f>
        <v>110</v>
      </c>
      <c r="K66" s="18"/>
      <c r="L66" s="8"/>
      <c r="M66" s="23"/>
    </row>
    <row r="67" spans="1:13" ht="12.75">
      <c r="A67" s="1"/>
      <c r="B67" s="1" t="s">
        <v>14</v>
      </c>
      <c r="C67" s="10"/>
      <c r="D67" s="4">
        <f>IF(D66&gt;0,RANK(D66,$D66:$J66,0),"")</f>
        <v>4</v>
      </c>
      <c r="E67" s="10"/>
      <c r="F67" s="4">
        <f>IF(F66&gt;0,RANK(F66,$D66:$J66,0),"")</f>
        <v>1</v>
      </c>
      <c r="G67" s="10"/>
      <c r="H67" s="4">
        <f>IF(H66&gt;0,RANK(H66,$D66:$J66,0),"")</f>
        <v>2</v>
      </c>
      <c r="I67" s="10"/>
      <c r="J67" s="4">
        <f>IF(J66&gt;0,RANK(J66,$D66:$J66,0),"")</f>
        <v>3</v>
      </c>
      <c r="K67" s="18"/>
      <c r="L67" s="8"/>
      <c r="M67" s="23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3"/>
      <c r="M68" s="23"/>
    </row>
    <row r="69" spans="1:11" ht="12.75">
      <c r="A69" s="1" t="s">
        <v>48</v>
      </c>
      <c r="B69" s="2" t="s">
        <v>87</v>
      </c>
      <c r="C69" s="9"/>
      <c r="D69" s="9"/>
      <c r="E69" s="9"/>
      <c r="F69" s="9"/>
      <c r="G69" s="9"/>
      <c r="H69" s="9"/>
      <c r="I69" s="9"/>
      <c r="J69" s="3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 t="s">
        <v>50</v>
      </c>
      <c r="B71" s="21" t="s">
        <v>107</v>
      </c>
      <c r="C71" s="11"/>
      <c r="D71" s="11"/>
      <c r="E71" s="11"/>
      <c r="F71" s="11"/>
      <c r="G71" s="11"/>
      <c r="H71" s="11"/>
      <c r="I71" s="11"/>
      <c r="J71" s="28"/>
      <c r="K71" s="1"/>
    </row>
    <row r="72" spans="1:11" ht="12.75">
      <c r="A72" s="1"/>
      <c r="B72" s="19" t="s">
        <v>73</v>
      </c>
      <c r="C72" s="13"/>
      <c r="D72" s="13"/>
      <c r="E72" s="13"/>
      <c r="F72" s="13"/>
      <c r="G72" s="13"/>
      <c r="H72" s="13"/>
      <c r="I72" s="13"/>
      <c r="J72" s="15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 t="s">
        <v>74</v>
      </c>
      <c r="B74" s="2" t="s">
        <v>88</v>
      </c>
      <c r="C74" s="9"/>
      <c r="D74" s="9"/>
      <c r="E74" s="9"/>
      <c r="F74" s="9"/>
      <c r="G74" s="9"/>
      <c r="H74" s="9"/>
      <c r="I74" s="9"/>
      <c r="J74" s="3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 t="s">
        <v>75</v>
      </c>
      <c r="B76" s="2" t="s">
        <v>93</v>
      </c>
      <c r="C76" s="9"/>
      <c r="D76" s="9"/>
      <c r="E76" s="9"/>
      <c r="F76" s="9"/>
      <c r="G76" s="9"/>
      <c r="H76" s="9"/>
      <c r="I76" s="9"/>
      <c r="J76" s="3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 t="s">
        <v>94</v>
      </c>
      <c r="B78" s="2" t="s">
        <v>95</v>
      </c>
      <c r="C78" s="9"/>
      <c r="D78" s="9"/>
      <c r="E78" s="9"/>
      <c r="F78" s="9"/>
      <c r="G78" s="9"/>
      <c r="H78" s="9"/>
      <c r="I78" s="9"/>
      <c r="J78" s="3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</sheetData>
  <sheetProtection/>
  <mergeCells count="9">
    <mergeCell ref="A52:B52"/>
    <mergeCell ref="A60:B60"/>
    <mergeCell ref="D5:E5"/>
    <mergeCell ref="C24:D24"/>
    <mergeCell ref="E24:F24"/>
    <mergeCell ref="G5:H5"/>
    <mergeCell ref="I5:J5"/>
    <mergeCell ref="I24:J24"/>
    <mergeCell ref="G24:H24"/>
  </mergeCells>
  <conditionalFormatting sqref="G67 E67 C67 C30 G59 E59 C59">
    <cfRule type="cellIs" priority="1" dxfId="0" operator="equal" stopIfTrue="1">
      <formula>"Blue"</formula>
    </cfRule>
    <cfRule type="cellIs" priority="2" dxfId="1" operator="equal" stopIfTrue="1">
      <formula>"Red"</formula>
    </cfRule>
    <cfRule type="cellIs" priority="3" dxfId="2" operator="equal" stopIfTrue="1">
      <formula>"Yellow"</formula>
    </cfRule>
  </conditionalFormatting>
  <conditionalFormatting sqref="I67 I59">
    <cfRule type="cellIs" priority="4" dxfId="0" operator="equal" stopIfTrue="1">
      <formula>"Blue"</formula>
    </cfRule>
    <cfRule type="cellIs" priority="5" dxfId="1" operator="equal" stopIfTrue="1">
      <formula>"Red"</formula>
    </cfRule>
    <cfRule type="cellIs" priority="6" dxfId="3" operator="equal" stopIfTrue="1">
      <formula>"White"</formula>
    </cfRule>
  </conditionalFormatting>
  <conditionalFormatting sqref="F2">
    <cfRule type="cellIs" priority="7" dxfId="1" operator="equal" stopIfTrue="1">
      <formula>"Red"</formula>
    </cfRule>
    <cfRule type="cellIs" priority="8" dxfId="0" operator="equal" stopIfTrue="1">
      <formula>"Blue"</formula>
    </cfRule>
    <cfRule type="cellIs" priority="9" dxfId="2" operator="equal" stopIfTrue="1">
      <formula>"Yellow"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N17"/>
  <sheetViews>
    <sheetView workbookViewId="0" topLeftCell="A1">
      <selection activeCell="N3" sqref="N3:N11"/>
    </sheetView>
  </sheetViews>
  <sheetFormatPr defaultColWidth="9.140625" defaultRowHeight="12.75"/>
  <sheetData>
    <row r="2" spans="2:14" ht="12.75">
      <c r="B2" s="7"/>
      <c r="C2" s="189" t="s">
        <v>5</v>
      </c>
      <c r="D2" s="190"/>
      <c r="E2" s="194" t="s">
        <v>108</v>
      </c>
      <c r="F2" s="195"/>
      <c r="G2" s="203" t="s">
        <v>109</v>
      </c>
      <c r="H2" s="204"/>
      <c r="I2" s="209" t="s">
        <v>122</v>
      </c>
      <c r="J2" s="210"/>
      <c r="K2" s="7" t="s">
        <v>28</v>
      </c>
      <c r="L2" s="7"/>
      <c r="M2" s="7" t="s">
        <v>146</v>
      </c>
      <c r="N2" s="7" t="s">
        <v>28</v>
      </c>
    </row>
    <row r="3" spans="2:14" ht="12.75">
      <c r="B3" s="4" t="s">
        <v>10</v>
      </c>
      <c r="C3" s="69" t="s">
        <v>12</v>
      </c>
      <c r="D3" s="61" t="s">
        <v>11</v>
      </c>
      <c r="E3" s="196" t="s">
        <v>12</v>
      </c>
      <c r="F3" s="197" t="s">
        <v>11</v>
      </c>
      <c r="G3" s="89" t="s">
        <v>12</v>
      </c>
      <c r="H3" s="205" t="s">
        <v>11</v>
      </c>
      <c r="I3" s="211" t="s">
        <v>12</v>
      </c>
      <c r="J3" s="212" t="s">
        <v>11</v>
      </c>
      <c r="K3" s="5" t="s">
        <v>11</v>
      </c>
      <c r="L3" s="5" t="s">
        <v>139</v>
      </c>
      <c r="M3" s="5" t="s">
        <v>139</v>
      </c>
      <c r="N3" s="5" t="s">
        <v>139</v>
      </c>
    </row>
    <row r="4" spans="2:14" ht="12.75">
      <c r="B4" s="139" t="s">
        <v>133</v>
      </c>
      <c r="C4" s="67">
        <v>5</v>
      </c>
      <c r="D4" s="191">
        <v>27</v>
      </c>
      <c r="E4" s="198">
        <v>4</v>
      </c>
      <c r="F4" s="199">
        <v>21</v>
      </c>
      <c r="G4" s="91">
        <v>3</v>
      </c>
      <c r="H4" s="206">
        <v>23</v>
      </c>
      <c r="I4" s="75">
        <v>2</v>
      </c>
      <c r="J4" s="213">
        <v>19</v>
      </c>
      <c r="K4" s="170">
        <v>90</v>
      </c>
      <c r="L4" s="170">
        <v>13</v>
      </c>
      <c r="M4" s="172"/>
      <c r="N4" s="172">
        <v>13</v>
      </c>
    </row>
    <row r="5" spans="2:14" ht="12.75">
      <c r="B5" s="140" t="s">
        <v>123</v>
      </c>
      <c r="C5" s="67">
        <v>6</v>
      </c>
      <c r="D5" s="191">
        <v>32</v>
      </c>
      <c r="E5" s="198">
        <v>5</v>
      </c>
      <c r="F5" s="199">
        <v>32</v>
      </c>
      <c r="G5" s="91">
        <v>4</v>
      </c>
      <c r="H5" s="206">
        <v>26</v>
      </c>
      <c r="I5" s="75">
        <v>3</v>
      </c>
      <c r="J5" s="213">
        <v>27</v>
      </c>
      <c r="K5" s="170">
        <v>117</v>
      </c>
      <c r="L5" s="170">
        <v>15</v>
      </c>
      <c r="M5" s="170">
        <v>1</v>
      </c>
      <c r="N5" s="170">
        <v>16</v>
      </c>
    </row>
    <row r="6" spans="2:14" ht="12.75">
      <c r="B6" s="140" t="s">
        <v>126</v>
      </c>
      <c r="C6" s="67">
        <v>7</v>
      </c>
      <c r="D6" s="191">
        <v>35</v>
      </c>
      <c r="E6" s="198">
        <v>6</v>
      </c>
      <c r="F6" s="199">
        <v>34</v>
      </c>
      <c r="G6" s="91">
        <v>5</v>
      </c>
      <c r="H6" s="206">
        <v>32</v>
      </c>
      <c r="I6" s="75">
        <v>4</v>
      </c>
      <c r="J6" s="213">
        <v>34</v>
      </c>
      <c r="K6" s="170">
        <v>135</v>
      </c>
      <c r="L6" s="170">
        <v>20</v>
      </c>
      <c r="M6" s="170">
        <v>4</v>
      </c>
      <c r="N6" s="170">
        <v>24</v>
      </c>
    </row>
    <row r="7" spans="2:14" ht="12.75">
      <c r="B7" s="140" t="s">
        <v>137</v>
      </c>
      <c r="C7" s="67">
        <v>1</v>
      </c>
      <c r="D7" s="191">
        <v>8</v>
      </c>
      <c r="E7" s="198">
        <v>7</v>
      </c>
      <c r="F7" s="199">
        <v>13</v>
      </c>
      <c r="G7" s="91">
        <v>6</v>
      </c>
      <c r="H7" s="206">
        <v>8</v>
      </c>
      <c r="I7" s="75">
        <v>5</v>
      </c>
      <c r="J7" s="213">
        <v>11</v>
      </c>
      <c r="K7" s="170">
        <v>41</v>
      </c>
      <c r="L7" s="170">
        <v>11</v>
      </c>
      <c r="M7" s="172"/>
      <c r="N7" s="170">
        <v>11</v>
      </c>
    </row>
    <row r="8" spans="2:14" ht="12.75">
      <c r="B8" s="140" t="s">
        <v>124</v>
      </c>
      <c r="C8" s="67">
        <v>2</v>
      </c>
      <c r="D8" s="191">
        <v>28</v>
      </c>
      <c r="E8" s="198">
        <v>1</v>
      </c>
      <c r="F8" s="199">
        <v>27</v>
      </c>
      <c r="G8" s="91">
        <v>7</v>
      </c>
      <c r="H8" s="206">
        <v>30</v>
      </c>
      <c r="I8" s="75">
        <v>6</v>
      </c>
      <c r="J8" s="213">
        <v>28</v>
      </c>
      <c r="K8" s="170">
        <v>113</v>
      </c>
      <c r="L8" s="170">
        <v>14</v>
      </c>
      <c r="M8" s="172"/>
      <c r="N8" s="170">
        <v>14</v>
      </c>
    </row>
    <row r="9" spans="2:14" ht="12.75">
      <c r="B9" s="140" t="s">
        <v>135</v>
      </c>
      <c r="C9" s="67">
        <v>3</v>
      </c>
      <c r="D9" s="191">
        <v>23</v>
      </c>
      <c r="E9" s="198">
        <v>2</v>
      </c>
      <c r="F9" s="199">
        <v>30</v>
      </c>
      <c r="G9" s="91">
        <v>1</v>
      </c>
      <c r="H9" s="206">
        <v>14</v>
      </c>
      <c r="I9" s="75">
        <v>7</v>
      </c>
      <c r="J9" s="213">
        <v>23</v>
      </c>
      <c r="K9" s="170">
        <v>90</v>
      </c>
      <c r="L9" s="170">
        <v>13</v>
      </c>
      <c r="M9" s="170">
        <v>1</v>
      </c>
      <c r="N9" s="170">
        <v>14</v>
      </c>
    </row>
    <row r="10" spans="2:14" ht="12.75">
      <c r="B10" s="140" t="s">
        <v>128</v>
      </c>
      <c r="C10" s="67">
        <v>4</v>
      </c>
      <c r="D10" s="191">
        <v>27</v>
      </c>
      <c r="E10" s="198">
        <v>3</v>
      </c>
      <c r="F10" s="199">
        <v>36</v>
      </c>
      <c r="G10" s="91">
        <v>2</v>
      </c>
      <c r="H10" s="206">
        <v>26</v>
      </c>
      <c r="I10" s="75">
        <v>1</v>
      </c>
      <c r="J10" s="213">
        <v>29</v>
      </c>
      <c r="K10" s="170">
        <v>118</v>
      </c>
      <c r="L10" s="170">
        <v>17</v>
      </c>
      <c r="M10" s="170">
        <v>2</v>
      </c>
      <c r="N10" s="170">
        <v>19</v>
      </c>
    </row>
    <row r="11" spans="2:14" ht="12.75">
      <c r="B11" s="185"/>
      <c r="C11" s="192"/>
      <c r="D11" s="193"/>
      <c r="E11" s="200"/>
      <c r="F11" s="201"/>
      <c r="G11" s="207"/>
      <c r="H11" s="208"/>
      <c r="I11" s="214"/>
      <c r="J11" s="215"/>
      <c r="K11" s="171"/>
      <c r="L11" s="171"/>
      <c r="M11" s="171"/>
      <c r="N11" s="171"/>
    </row>
    <row r="12" spans="1:11" ht="12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12.75">
      <c r="A13" s="23" t="s">
        <v>147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2:10" ht="12.75">
      <c r="B14" s="188"/>
      <c r="C14" s="55" t="s">
        <v>133</v>
      </c>
      <c r="D14" s="55">
        <v>19</v>
      </c>
      <c r="E14" s="202" t="s">
        <v>137</v>
      </c>
      <c r="F14" s="202">
        <v>16</v>
      </c>
      <c r="G14" s="90" t="s">
        <v>135</v>
      </c>
      <c r="H14" s="90">
        <v>26</v>
      </c>
      <c r="I14" s="74" t="s">
        <v>124</v>
      </c>
      <c r="J14" s="74">
        <v>28</v>
      </c>
    </row>
    <row r="15" spans="1:12" ht="12.75">
      <c r="A15" s="23"/>
      <c r="B15" s="188"/>
      <c r="C15" s="8"/>
      <c r="D15" s="8"/>
      <c r="E15" s="23"/>
      <c r="F15" s="23"/>
      <c r="G15" s="23"/>
      <c r="H15" s="23"/>
      <c r="I15" s="23"/>
      <c r="J15" s="23"/>
      <c r="K15" s="23"/>
      <c r="L15" s="23"/>
    </row>
    <row r="16" spans="1:12" ht="12.75">
      <c r="A16" s="23" t="s">
        <v>148</v>
      </c>
      <c r="B16" s="188"/>
      <c r="C16" s="8"/>
      <c r="D16" s="8"/>
      <c r="E16" s="23"/>
      <c r="F16" s="23"/>
      <c r="G16" s="23"/>
      <c r="H16" s="23"/>
      <c r="I16" s="23"/>
      <c r="J16" s="23"/>
      <c r="K16" s="23"/>
      <c r="L16" s="23"/>
    </row>
    <row r="17" spans="2:10" ht="12.75">
      <c r="B17" s="188"/>
      <c r="C17" s="55" t="s">
        <v>123</v>
      </c>
      <c r="D17" s="55">
        <v>29</v>
      </c>
      <c r="E17" s="202" t="s">
        <v>128</v>
      </c>
      <c r="F17" s="202">
        <v>33</v>
      </c>
      <c r="G17" s="90" t="s">
        <v>124</v>
      </c>
      <c r="H17" s="90">
        <v>28</v>
      </c>
      <c r="I17" s="74" t="s">
        <v>126</v>
      </c>
      <c r="J17" s="74">
        <v>34</v>
      </c>
    </row>
  </sheetData>
  <mergeCells count="4">
    <mergeCell ref="C2:D2"/>
    <mergeCell ref="E2:F2"/>
    <mergeCell ref="G2:H2"/>
    <mergeCell ref="I2:J2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C84"/>
  <sheetViews>
    <sheetView tabSelected="1" workbookViewId="0" topLeftCell="A53">
      <selection activeCell="F81" sqref="F81"/>
    </sheetView>
  </sheetViews>
  <sheetFormatPr defaultColWidth="9.140625" defaultRowHeight="12.75"/>
  <sheetData>
    <row r="1" ht="20.25">
      <c r="A1" s="187" t="s">
        <v>116</v>
      </c>
    </row>
    <row r="3" spans="1:3" ht="12.75">
      <c r="A3" t="s">
        <v>143</v>
      </c>
      <c r="C3" s="14"/>
    </row>
    <row r="4" spans="2:3" ht="12.75">
      <c r="B4" s="2" t="s">
        <v>10</v>
      </c>
      <c r="C4" s="4" t="s">
        <v>28</v>
      </c>
    </row>
    <row r="5" spans="2:3" ht="12.75">
      <c r="B5" s="175" t="s">
        <v>133</v>
      </c>
      <c r="C5" s="173">
        <v>21</v>
      </c>
    </row>
    <row r="6" spans="2:3" ht="12.75">
      <c r="B6" s="176" t="s">
        <v>135</v>
      </c>
      <c r="C6" s="172">
        <v>18</v>
      </c>
    </row>
    <row r="7" spans="2:3" ht="12.75">
      <c r="B7" s="176" t="s">
        <v>127</v>
      </c>
      <c r="C7" s="172">
        <v>16</v>
      </c>
    </row>
    <row r="8" spans="2:3" ht="12.75">
      <c r="B8" s="176" t="s">
        <v>131</v>
      </c>
      <c r="C8" s="172">
        <v>16</v>
      </c>
    </row>
    <row r="9" spans="2:3" ht="12.75">
      <c r="B9" s="176" t="s">
        <v>130</v>
      </c>
      <c r="C9" s="172">
        <v>14</v>
      </c>
    </row>
    <row r="10" spans="2:3" ht="12.75">
      <c r="B10" s="176" t="s">
        <v>132</v>
      </c>
      <c r="C10" s="172">
        <v>13</v>
      </c>
    </row>
    <row r="11" spans="2:3" ht="12.75">
      <c r="B11" s="176" t="s">
        <v>125</v>
      </c>
      <c r="C11" s="172">
        <v>11</v>
      </c>
    </row>
    <row r="12" spans="2:3" ht="12.75">
      <c r="B12" s="176" t="s">
        <v>129</v>
      </c>
      <c r="C12" s="172">
        <v>10</v>
      </c>
    </row>
    <row r="13" spans="2:3" ht="12.75">
      <c r="B13" s="176" t="s">
        <v>136</v>
      </c>
      <c r="C13" s="172">
        <v>9</v>
      </c>
    </row>
    <row r="14" spans="2:3" ht="12.75">
      <c r="B14" s="177" t="s">
        <v>137</v>
      </c>
      <c r="C14" s="171">
        <v>8</v>
      </c>
    </row>
    <row r="16" ht="12.75">
      <c r="A16" t="s">
        <v>142</v>
      </c>
    </row>
    <row r="17" spans="2:3" ht="12.75">
      <c r="B17" s="4" t="s">
        <v>10</v>
      </c>
      <c r="C17" s="4" t="s">
        <v>28</v>
      </c>
    </row>
    <row r="18" spans="2:3" ht="12.75">
      <c r="B18" s="172" t="s">
        <v>131</v>
      </c>
      <c r="C18" s="172">
        <v>24</v>
      </c>
    </row>
    <row r="19" spans="2:3" ht="12.75">
      <c r="B19" s="172" t="s">
        <v>127</v>
      </c>
      <c r="C19" s="172">
        <v>21</v>
      </c>
    </row>
    <row r="20" spans="2:3" ht="12.75">
      <c r="B20" s="172" t="s">
        <v>133</v>
      </c>
      <c r="C20" s="172">
        <v>19</v>
      </c>
    </row>
    <row r="21" spans="2:3" ht="12.75">
      <c r="B21" s="172" t="s">
        <v>129</v>
      </c>
      <c r="C21" s="172">
        <v>17</v>
      </c>
    </row>
    <row r="22" spans="2:3" ht="12.75">
      <c r="B22" s="172" t="s">
        <v>137</v>
      </c>
      <c r="C22" s="172">
        <v>17</v>
      </c>
    </row>
    <row r="23" spans="2:3" ht="12.75">
      <c r="B23" s="172" t="s">
        <v>135</v>
      </c>
      <c r="C23" s="172">
        <v>16</v>
      </c>
    </row>
    <row r="24" spans="2:3" ht="12.75">
      <c r="B24" s="172" t="s">
        <v>136</v>
      </c>
      <c r="C24" s="172">
        <v>15</v>
      </c>
    </row>
    <row r="25" spans="2:3" ht="12.75">
      <c r="B25" s="172" t="s">
        <v>130</v>
      </c>
      <c r="C25" s="172">
        <v>13</v>
      </c>
    </row>
    <row r="26" spans="2:3" ht="12.75">
      <c r="B26" s="172" t="s">
        <v>132</v>
      </c>
      <c r="C26" s="172">
        <v>12</v>
      </c>
    </row>
    <row r="27" spans="2:3" ht="12.75">
      <c r="B27" s="171" t="s">
        <v>125</v>
      </c>
      <c r="C27" s="171">
        <v>11</v>
      </c>
    </row>
    <row r="29" ht="12.75">
      <c r="A29" t="s">
        <v>144</v>
      </c>
    </row>
    <row r="30" spans="2:3" ht="12.75">
      <c r="B30" s="4" t="s">
        <v>10</v>
      </c>
      <c r="C30" s="4" t="s">
        <v>28</v>
      </c>
    </row>
    <row r="31" spans="2:3" ht="12.75">
      <c r="B31" s="139" t="s">
        <v>130</v>
      </c>
      <c r="C31" s="180">
        <v>25</v>
      </c>
    </row>
    <row r="32" spans="2:3" ht="12.75">
      <c r="B32" s="140" t="s">
        <v>133</v>
      </c>
      <c r="C32" s="180">
        <v>19</v>
      </c>
    </row>
    <row r="33" spans="2:3" ht="12.75">
      <c r="B33" s="140" t="s">
        <v>127</v>
      </c>
      <c r="C33" s="180">
        <v>16</v>
      </c>
    </row>
    <row r="34" spans="2:3" ht="12.75">
      <c r="B34" s="140" t="s">
        <v>131</v>
      </c>
      <c r="C34" s="180">
        <v>16</v>
      </c>
    </row>
    <row r="35" spans="2:3" ht="12.75">
      <c r="B35" s="140" t="s">
        <v>136</v>
      </c>
      <c r="C35" s="180">
        <v>15</v>
      </c>
    </row>
    <row r="36" spans="2:3" ht="12.75">
      <c r="B36" s="140" t="s">
        <v>132</v>
      </c>
      <c r="C36" s="180">
        <v>13</v>
      </c>
    </row>
    <row r="37" spans="2:3" ht="12.75">
      <c r="B37" s="140" t="s">
        <v>135</v>
      </c>
      <c r="C37" s="180">
        <v>13</v>
      </c>
    </row>
    <row r="38" spans="2:3" ht="12.75">
      <c r="B38" s="140" t="s">
        <v>129</v>
      </c>
      <c r="C38" s="180">
        <v>12</v>
      </c>
    </row>
    <row r="39" spans="2:3" ht="12.75">
      <c r="B39" s="140" t="s">
        <v>125</v>
      </c>
      <c r="C39" s="180">
        <v>10</v>
      </c>
    </row>
    <row r="40" spans="2:3" ht="12.75">
      <c r="B40" s="185" t="s">
        <v>137</v>
      </c>
      <c r="C40" s="182">
        <v>8</v>
      </c>
    </row>
    <row r="43" ht="20.25">
      <c r="A43" s="187" t="s">
        <v>115</v>
      </c>
    </row>
    <row r="46" ht="12.75">
      <c r="A46" t="s">
        <v>143</v>
      </c>
    </row>
    <row r="47" spans="2:3" ht="12.75">
      <c r="B47" s="2" t="s">
        <v>10</v>
      </c>
      <c r="C47" s="4" t="s">
        <v>28</v>
      </c>
    </row>
    <row r="48" spans="2:3" ht="12.75">
      <c r="B48" s="176" t="s">
        <v>126</v>
      </c>
      <c r="C48" s="172">
        <v>24</v>
      </c>
    </row>
    <row r="49" spans="2:3" ht="12.75">
      <c r="B49" s="176" t="s">
        <v>128</v>
      </c>
      <c r="C49" s="172">
        <v>20</v>
      </c>
    </row>
    <row r="50" spans="2:3" ht="12.75">
      <c r="B50" s="176" t="s">
        <v>134</v>
      </c>
      <c r="C50" s="172">
        <v>17</v>
      </c>
    </row>
    <row r="51" spans="2:3" ht="12.75">
      <c r="B51" s="176" t="s">
        <v>123</v>
      </c>
      <c r="C51" s="172">
        <v>15</v>
      </c>
    </row>
    <row r="52" spans="2:3" ht="12.75">
      <c r="B52" s="176" t="s">
        <v>124</v>
      </c>
      <c r="C52" s="172">
        <v>14</v>
      </c>
    </row>
    <row r="53" spans="2:3" ht="12.75">
      <c r="B53" s="62"/>
      <c r="C53" s="171"/>
    </row>
    <row r="55" ht="12.75">
      <c r="A55" t="s">
        <v>142</v>
      </c>
    </row>
    <row r="56" spans="2:3" ht="12.75">
      <c r="B56" s="4" t="s">
        <v>10</v>
      </c>
      <c r="C56" s="4" t="s">
        <v>28</v>
      </c>
    </row>
    <row r="57" spans="2:3" ht="12.75">
      <c r="B57" s="178" t="s">
        <v>128</v>
      </c>
      <c r="C57" s="173">
        <v>25</v>
      </c>
    </row>
    <row r="58" spans="2:3" ht="12.75">
      <c r="B58" s="179" t="s">
        <v>124</v>
      </c>
      <c r="C58" s="172">
        <v>21</v>
      </c>
    </row>
    <row r="59" spans="2:3" ht="12.75">
      <c r="B59" s="179" t="s">
        <v>134</v>
      </c>
      <c r="C59" s="172">
        <v>21</v>
      </c>
    </row>
    <row r="60" spans="2:3" ht="12.75">
      <c r="B60" s="179" t="s">
        <v>123</v>
      </c>
      <c r="C60" s="172">
        <v>17</v>
      </c>
    </row>
    <row r="61" spans="2:3" ht="12.75">
      <c r="B61" s="179" t="s">
        <v>126</v>
      </c>
      <c r="C61" s="172">
        <v>15</v>
      </c>
    </row>
    <row r="62" spans="2:3" ht="12.75">
      <c r="B62" s="181" t="s">
        <v>141</v>
      </c>
      <c r="C62" s="171"/>
    </row>
    <row r="64" ht="12.75">
      <c r="A64" t="s">
        <v>144</v>
      </c>
    </row>
    <row r="65" spans="2:3" ht="12.75">
      <c r="B65" s="2" t="s">
        <v>10</v>
      </c>
      <c r="C65" s="4" t="s">
        <v>28</v>
      </c>
    </row>
    <row r="66" spans="2:3" ht="12.75">
      <c r="B66" s="184" t="s">
        <v>126</v>
      </c>
      <c r="C66" s="172">
        <v>23</v>
      </c>
    </row>
    <row r="67" spans="2:3" ht="12.75">
      <c r="B67" s="184" t="s">
        <v>134</v>
      </c>
      <c r="C67" s="172">
        <v>21</v>
      </c>
    </row>
    <row r="68" spans="2:3" ht="12.75">
      <c r="B68" s="184" t="s">
        <v>128</v>
      </c>
      <c r="C68" s="172">
        <v>18</v>
      </c>
    </row>
    <row r="69" spans="2:3" ht="12.75">
      <c r="B69" s="184" t="s">
        <v>123</v>
      </c>
      <c r="C69" s="172">
        <v>17</v>
      </c>
    </row>
    <row r="70" spans="2:3" ht="12.75">
      <c r="B70" s="184" t="s">
        <v>124</v>
      </c>
      <c r="C70" s="172">
        <v>14</v>
      </c>
    </row>
    <row r="71" spans="2:3" ht="12.75">
      <c r="B71" s="62"/>
      <c r="C71" s="171"/>
    </row>
    <row r="74" ht="19.5" customHeight="1">
      <c r="A74" s="187" t="s">
        <v>149</v>
      </c>
    </row>
    <row r="75" ht="12.75" customHeight="1">
      <c r="A75" s="187"/>
    </row>
    <row r="76" spans="2:3" ht="12.75">
      <c r="B76" s="4" t="s">
        <v>10</v>
      </c>
      <c r="C76" s="4" t="s">
        <v>28</v>
      </c>
    </row>
    <row r="77" spans="2:3" ht="12.75">
      <c r="B77" s="139" t="s">
        <v>126</v>
      </c>
      <c r="C77" s="172">
        <v>24</v>
      </c>
    </row>
    <row r="78" spans="2:3" ht="12.75">
      <c r="B78" s="140" t="s">
        <v>128</v>
      </c>
      <c r="C78" s="172">
        <v>19</v>
      </c>
    </row>
    <row r="79" spans="2:3" ht="12.75">
      <c r="B79" s="140" t="s">
        <v>123</v>
      </c>
      <c r="C79" s="172">
        <v>16</v>
      </c>
    </row>
    <row r="80" spans="2:3" ht="12.75">
      <c r="B80" s="140" t="s">
        <v>124</v>
      </c>
      <c r="C80" s="172">
        <v>14</v>
      </c>
    </row>
    <row r="81" spans="2:3" ht="12.75">
      <c r="B81" s="140" t="s">
        <v>135</v>
      </c>
      <c r="C81" s="172">
        <v>14</v>
      </c>
    </row>
    <row r="82" spans="2:3" ht="12.75">
      <c r="B82" s="140" t="s">
        <v>133</v>
      </c>
      <c r="C82" s="172">
        <v>13</v>
      </c>
    </row>
    <row r="83" spans="2:3" ht="12.75">
      <c r="B83" s="140" t="s">
        <v>137</v>
      </c>
      <c r="C83" s="172">
        <v>11</v>
      </c>
    </row>
    <row r="84" spans="2:3" ht="12.75">
      <c r="B84" s="185"/>
      <c r="C84" s="171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Burnhams</dc:creator>
  <cp:keywords/>
  <dc:description/>
  <cp:lastModifiedBy>Burnhams</cp:lastModifiedBy>
  <dcterms:created xsi:type="dcterms:W3CDTF">2006-05-14T07:12:19Z</dcterms:created>
  <dcterms:modified xsi:type="dcterms:W3CDTF">2007-02-19T12:49:41Z</dcterms:modified>
  <cp:category/>
  <cp:version/>
  <cp:contentType/>
  <cp:contentStatus/>
</cp:coreProperties>
</file>