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770" windowHeight="8700" activeTab="5"/>
  </bookViews>
  <sheets>
    <sheet name="Race meet" sheetId="1" r:id="rId1"/>
    <sheet name="Classic" sheetId="2" r:id="rId2"/>
    <sheet name="Stock" sheetId="3" r:id="rId3"/>
    <sheet name="Modified" sheetId="4" r:id="rId4"/>
    <sheet name="RO" sheetId="5" r:id="rId5"/>
    <sheet name="Progressive Points" sheetId="6" r:id="rId6"/>
  </sheets>
  <definedNames/>
  <calcPr fullCalcOnLoad="1"/>
</workbook>
</file>

<file path=xl/sharedStrings.xml><?xml version="1.0" encoding="utf-8"?>
<sst xmlns="http://schemas.openxmlformats.org/spreadsheetml/2006/main" count="664" uniqueCount="137">
  <si>
    <t>lane 1</t>
  </si>
  <si>
    <t>lane 2</t>
  </si>
  <si>
    <t>lane 3</t>
  </si>
  <si>
    <t>lane 4</t>
  </si>
  <si>
    <t>Red</t>
  </si>
  <si>
    <t>Driver</t>
  </si>
  <si>
    <t>Laps</t>
  </si>
  <si>
    <t>Heat</t>
  </si>
  <si>
    <t>Total Laps</t>
  </si>
  <si>
    <t>Placing</t>
  </si>
  <si>
    <t>Time</t>
  </si>
  <si>
    <t>Qualifying</t>
  </si>
  <si>
    <t>Race 1</t>
  </si>
  <si>
    <t>Race 2</t>
  </si>
  <si>
    <t>Race 3</t>
  </si>
  <si>
    <t>Race 4</t>
  </si>
  <si>
    <t>Race 5</t>
  </si>
  <si>
    <t>Race 6</t>
  </si>
  <si>
    <t>No heats</t>
  </si>
  <si>
    <t>Total</t>
  </si>
  <si>
    <t>Lane 1</t>
  </si>
  <si>
    <t>Lane 2</t>
  </si>
  <si>
    <t>Lane 3</t>
  </si>
  <si>
    <t>Lane 4</t>
  </si>
  <si>
    <t>Match Race</t>
  </si>
  <si>
    <t>Actions</t>
  </si>
  <si>
    <t>3. Create worksheets</t>
  </si>
  <si>
    <t>2. Enter details</t>
  </si>
  <si>
    <t>(note 1)</t>
  </si>
  <si>
    <t>(note 2)</t>
  </si>
  <si>
    <t>1.Save_as</t>
  </si>
  <si>
    <t>4.Save often</t>
  </si>
  <si>
    <t>Track name</t>
  </si>
  <si>
    <t>Lane Colour</t>
  </si>
  <si>
    <t>Date</t>
  </si>
  <si>
    <t>Name</t>
  </si>
  <si>
    <t>Format</t>
  </si>
  <si>
    <t>Race Details</t>
  </si>
  <si>
    <t>Note 1</t>
  </si>
  <si>
    <t>Use File-Save_as to save as a different name before changing.</t>
  </si>
  <si>
    <t>Note 2</t>
  </si>
  <si>
    <t>Where necessary, copy sheets to have enough of each type.</t>
  </si>
  <si>
    <t>Remove unneeded sheets but keep Race Meet, Points and Summary</t>
  </si>
  <si>
    <t>Rename sheet to race name</t>
  </si>
  <si>
    <t>4.Add extra drivers</t>
  </si>
  <si>
    <t>5.Run each heat</t>
  </si>
  <si>
    <t>(note 3)</t>
  </si>
  <si>
    <t>6.Save often</t>
  </si>
  <si>
    <t>Assigning drivers to heats</t>
  </si>
  <si>
    <t xml:space="preserve">    offset starting position by one heat each, </t>
  </si>
  <si>
    <t xml:space="preserve">    clean-up by taking drivers from the bottom of the list to fill up gaps at the top.</t>
  </si>
  <si>
    <t xml:space="preserve">a. Copy drivers names to each lane, allocate to lanes in the following order, 1, 4, 2 and 3. </t>
  </si>
  <si>
    <t xml:space="preserve">b. Move heats around so driver do not have all their races in one block, </t>
  </si>
  <si>
    <t xml:space="preserve">    try the following swaps depending on number of drivers/heats.</t>
  </si>
  <si>
    <t>         2 with 5. 3 with 9, 4 with 13 or 8, 6 with 12, 8 with 16,10 with 15.</t>
  </si>
  <si>
    <t xml:space="preserve">c. To mix driver combinations swap some drivers. </t>
  </si>
  <si>
    <t xml:space="preserve">    within the same lane swap two drivers checking that those drivers are not already in that heat. </t>
  </si>
  <si>
    <t xml:space="preserve">    Only a few swaps are needed, total swaps should be about half the total number of drivers.</t>
  </si>
  <si>
    <t xml:space="preserve">    Try and swap with drivers about half the list apart.</t>
  </si>
  <si>
    <t>2. Enter drivers</t>
  </si>
  <si>
    <t>Note 3</t>
  </si>
  <si>
    <t>Adding an extra driver after initial assignment</t>
  </si>
  <si>
    <t>a. There must have at least 3 heats not raced</t>
  </si>
  <si>
    <t>b. Add the new driver to lane 1 in new heat</t>
  </si>
  <si>
    <t xml:space="preserve">c. Add to this new heat, driver from lane 3 in 3rd last heat to lane 3 of this heat. </t>
  </si>
  <si>
    <t xml:space="preserve">   The driver from lane 2 in 2nd last heat to lane 2 of this heat.</t>
  </si>
  <si>
    <t xml:space="preserve">   And the driver from lane 4 in the last heat to lane 4 of this heat making sure drivers do not clash.</t>
  </si>
  <si>
    <t xml:space="preserve">   If there is a clash select other driver from different heat in same lane. </t>
  </si>
  <si>
    <t>d. Replace where the drivers were moved from with new driver.</t>
  </si>
  <si>
    <t>Run each heat entering number of completed laps in each lane.</t>
  </si>
  <si>
    <t>Totals will be automatically tallied for each driver.</t>
  </si>
  <si>
    <t>d. Now reset the lane colours again (just so it looks good)</t>
  </si>
  <si>
    <t>Any lane colour can be used but only Red, Blue, Yellow, Green and Grey</t>
  </si>
  <si>
    <t>Round Robin: Every starter races 4 heats. Results determined by total laps</t>
  </si>
  <si>
    <t>Match Race: Qualifying results used to place into a seeded draw</t>
  </si>
  <si>
    <t>Heats &amp; Final: Qualifying, heats are brackets of 4 races, winners in final</t>
  </si>
  <si>
    <t>Eliminate &amp; Final: Qualifying puts starters into Elimination races and final</t>
  </si>
  <si>
    <t xml:space="preserve">                           Variable number of elimination races can be run</t>
  </si>
  <si>
    <t>Race formats supported are:</t>
  </si>
  <si>
    <t>is supported for colouring of the worksheets.</t>
  </si>
  <si>
    <t xml:space="preserve">                    One on one racing with loser eliminated.</t>
  </si>
  <si>
    <t>Round Robin</t>
  </si>
  <si>
    <t>White</t>
  </si>
  <si>
    <t>Blue</t>
  </si>
  <si>
    <t>Heats &amp; Final</t>
  </si>
  <si>
    <t>Classic</t>
  </si>
  <si>
    <t>Stock</t>
  </si>
  <si>
    <t>Modified Stock</t>
  </si>
  <si>
    <t>Division</t>
  </si>
  <si>
    <t>Speed</t>
  </si>
  <si>
    <t>Consistency</t>
  </si>
  <si>
    <t>Pos</t>
  </si>
  <si>
    <t>Result</t>
  </si>
  <si>
    <t>lane 5</t>
  </si>
  <si>
    <t>lane 6</t>
  </si>
  <si>
    <t>Lane 5</t>
  </si>
  <si>
    <t>Lane 6</t>
  </si>
  <si>
    <t>Pink</t>
  </si>
  <si>
    <t>Orange</t>
  </si>
  <si>
    <t>Green</t>
  </si>
  <si>
    <t>Drew</t>
  </si>
  <si>
    <t>Karl</t>
  </si>
  <si>
    <t>Garth</t>
  </si>
  <si>
    <t>Dave H</t>
  </si>
  <si>
    <t>Chad</t>
  </si>
  <si>
    <t>Richard</t>
  </si>
  <si>
    <t>Kev</t>
  </si>
  <si>
    <t>Cam</t>
  </si>
  <si>
    <t>Tracey</t>
  </si>
  <si>
    <t>Nathan</t>
  </si>
  <si>
    <t>Jason</t>
  </si>
  <si>
    <t>Geoff</t>
  </si>
  <si>
    <t>Dave G</t>
  </si>
  <si>
    <t>Dave</t>
  </si>
  <si>
    <t>Classic ThunderJets</t>
  </si>
  <si>
    <t>Chris</t>
  </si>
  <si>
    <t>Caitlin</t>
  </si>
  <si>
    <t>Em</t>
  </si>
  <si>
    <t>Nod</t>
  </si>
  <si>
    <t>Woody</t>
  </si>
  <si>
    <t>Stock Turbo</t>
  </si>
  <si>
    <t>Modified Super G+</t>
  </si>
  <si>
    <t/>
  </si>
  <si>
    <t>Restricted Open</t>
  </si>
  <si>
    <t xml:space="preserve">Bonus  </t>
  </si>
  <si>
    <t>Points</t>
  </si>
  <si>
    <t>Geoff,Karl</t>
  </si>
  <si>
    <t>Richard,Chad,Dave H, Garth</t>
  </si>
  <si>
    <t>Cam, Richard,Jason</t>
  </si>
  <si>
    <t>Drew,Tracey,Richard</t>
  </si>
  <si>
    <t>Karl,Drew</t>
  </si>
  <si>
    <t>Kev, Dave H Garth</t>
  </si>
  <si>
    <t>Geoff, Drew</t>
  </si>
  <si>
    <t>Drew,Karl</t>
  </si>
  <si>
    <t>Karl,Garth</t>
  </si>
  <si>
    <t xml:space="preserve">Karl </t>
  </si>
  <si>
    <t>Dave G, Jason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</si>
</sst>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C09]dd\-mmmm\-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\-mmm\-yy;@"/>
  </numFmts>
  <fonts count="4">
    <font>
      <sz val="10"/>
      <name val="Arial"/>
      <family val="0"/>
    </font>
    <font>
      <sz val="10"/>
      <name val="Sans-serif"/>
      <family val="0"/>
    </font>
    <font>
      <b/>
      <i/>
      <u val="single"/>
      <sz val="16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2" borderId="15" xfId="0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1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0" fillId="3" borderId="9" xfId="0" applyFill="1" applyBorder="1" applyAlignment="1">
      <alignment wrapText="1"/>
    </xf>
    <xf numFmtId="0" fontId="0" fillId="3" borderId="14" xfId="0" applyFill="1" applyBorder="1" applyAlignment="1">
      <alignment vertical="justify" wrapText="1"/>
    </xf>
    <xf numFmtId="0" fontId="0" fillId="3" borderId="6" xfId="0" applyFill="1" applyBorder="1" applyAlignment="1">
      <alignment vertical="justify" wrapText="1"/>
    </xf>
    <xf numFmtId="0" fontId="0" fillId="3" borderId="8" xfId="0" applyFill="1" applyBorder="1" applyAlignment="1">
      <alignment vertical="justify" wrapText="1"/>
    </xf>
    <xf numFmtId="0" fontId="0" fillId="0" borderId="3" xfId="0" applyFill="1" applyBorder="1" applyAlignment="1" applyProtection="1">
      <alignment/>
      <protection locked="0"/>
    </xf>
    <xf numFmtId="0" fontId="0" fillId="3" borderId="0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3" borderId="8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1" fillId="2" borderId="1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2" borderId="12" xfId="0" applyNumberForma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 applyProtection="1">
      <alignment/>
      <protection locked="0"/>
    </xf>
    <xf numFmtId="0" fontId="0" fillId="4" borderId="12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6" borderId="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4" xfId="0" applyFill="1" applyBorder="1" applyAlignment="1" applyProtection="1">
      <alignment/>
      <protection locked="0"/>
    </xf>
    <xf numFmtId="0" fontId="0" fillId="2" borderId="0" xfId="0" applyFill="1" applyAlignment="1" applyProtection="1">
      <alignment vertical="top" wrapText="1"/>
      <protection/>
    </xf>
    <xf numFmtId="0" fontId="0" fillId="2" borderId="0" xfId="0" applyFill="1" applyAlignment="1" applyProtection="1">
      <alignment wrapText="1"/>
      <protection/>
    </xf>
    <xf numFmtId="0" fontId="0" fillId="7" borderId="3" xfId="0" applyFill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4" xfId="0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4" borderId="6" xfId="0" applyFill="1" applyBorder="1" applyAlignment="1">
      <alignment/>
    </xf>
    <xf numFmtId="0" fontId="0" fillId="5" borderId="6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3" borderId="15" xfId="0" applyFill="1" applyBorder="1" applyAlignment="1">
      <alignment vertical="top"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vertical="top" wrapText="1"/>
    </xf>
    <xf numFmtId="0" fontId="0" fillId="3" borderId="11" xfId="0" applyFill="1" applyBorder="1" applyAlignment="1">
      <alignment wrapText="1"/>
    </xf>
    <xf numFmtId="0" fontId="0" fillId="7" borderId="6" xfId="0" applyFill="1" applyBorder="1" applyAlignment="1">
      <alignment/>
    </xf>
    <xf numFmtId="0" fontId="0" fillId="8" borderId="3" xfId="0" applyFill="1" applyBorder="1" applyAlignment="1" applyProtection="1">
      <alignment/>
      <protection locked="0"/>
    </xf>
    <xf numFmtId="0" fontId="0" fillId="9" borderId="3" xfId="0" applyFill="1" applyBorder="1" applyAlignment="1" applyProtection="1">
      <alignment/>
      <protection locked="0"/>
    </xf>
    <xf numFmtId="0" fontId="0" fillId="6" borderId="3" xfId="0" applyFill="1" applyBorder="1" applyAlignment="1" applyProtection="1">
      <alignment/>
      <protection locked="0"/>
    </xf>
    <xf numFmtId="0" fontId="0" fillId="6" borderId="13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9" borderId="13" xfId="0" applyFill="1" applyBorder="1" applyAlignment="1">
      <alignment horizontal="center"/>
    </xf>
    <xf numFmtId="0" fontId="0" fillId="9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5" xfId="0" applyFill="1" applyBorder="1" applyAlignment="1">
      <alignment/>
    </xf>
    <xf numFmtId="0" fontId="0" fillId="9" borderId="4" xfId="0" applyFill="1" applyBorder="1" applyAlignment="1" applyProtection="1">
      <alignment/>
      <protection locked="0"/>
    </xf>
    <xf numFmtId="0" fontId="0" fillId="6" borderId="1" xfId="0" applyFill="1" applyBorder="1" applyAlignment="1">
      <alignment/>
    </xf>
    <xf numFmtId="0" fontId="0" fillId="6" borderId="6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/>
    </xf>
    <xf numFmtId="0" fontId="0" fillId="8" borderId="13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4" xfId="0" applyFill="1" applyBorder="1" applyAlignment="1" applyProtection="1">
      <alignment/>
      <protection/>
    </xf>
    <xf numFmtId="0" fontId="0" fillId="9" borderId="4" xfId="0" applyFill="1" applyBorder="1" applyAlignment="1" applyProtection="1">
      <alignment/>
      <protection/>
    </xf>
    <xf numFmtId="0" fontId="0" fillId="9" borderId="6" xfId="0" applyFill="1" applyBorder="1" applyAlignment="1">
      <alignment/>
    </xf>
    <xf numFmtId="0" fontId="0" fillId="6" borderId="6" xfId="0" applyFill="1" applyBorder="1" applyAlignment="1" applyProtection="1">
      <alignment/>
      <protection/>
    </xf>
    <xf numFmtId="0" fontId="0" fillId="7" borderId="6" xfId="0" applyFill="1" applyBorder="1" applyAlignment="1" applyProtection="1">
      <alignment/>
      <protection/>
    </xf>
    <xf numFmtId="0" fontId="0" fillId="8" borderId="6" xfId="0" applyFill="1" applyBorder="1" applyAlignment="1" applyProtection="1">
      <alignment/>
      <protection/>
    </xf>
    <xf numFmtId="0" fontId="0" fillId="9" borderId="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0" fontId="0" fillId="8" borderId="4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/>
    </xf>
    <xf numFmtId="0" fontId="0" fillId="6" borderId="1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" fillId="0" borderId="0" xfId="0" applyFont="1" applyAlignment="1">
      <alignment/>
    </xf>
    <xf numFmtId="178" fontId="0" fillId="2" borderId="3" xfId="0" applyNumberForma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6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73" fontId="0" fillId="0" borderId="1" xfId="0" applyNumberFormat="1" applyFill="1" applyBorder="1" applyAlignment="1" applyProtection="1">
      <alignment horizontal="left"/>
      <protection locked="0"/>
    </xf>
    <xf numFmtId="173" fontId="0" fillId="0" borderId="2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0"/>
  <sheetViews>
    <sheetView workbookViewId="0" topLeftCell="A1">
      <selection activeCell="B7" sqref="B7:E7"/>
    </sheetView>
  </sheetViews>
  <sheetFormatPr defaultColWidth="9.140625" defaultRowHeight="12.75"/>
  <cols>
    <col min="1" max="6" width="12.7109375" style="0" customWidth="1"/>
  </cols>
  <sheetData>
    <row r="1" spans="1:7" ht="12.75">
      <c r="A1" s="1" t="s">
        <v>25</v>
      </c>
      <c r="B1" s="1"/>
      <c r="C1" s="1"/>
      <c r="D1" s="1"/>
      <c r="E1" s="1"/>
      <c r="F1" s="1"/>
      <c r="G1" s="1"/>
    </row>
    <row r="2" spans="1:7" s="25" customFormat="1" ht="25.5">
      <c r="A2" s="26"/>
      <c r="B2" s="31" t="s">
        <v>30</v>
      </c>
      <c r="C2" s="32" t="s">
        <v>27</v>
      </c>
      <c r="D2" s="33" t="s">
        <v>26</v>
      </c>
      <c r="E2" s="32" t="s">
        <v>31</v>
      </c>
      <c r="F2" s="26"/>
      <c r="G2" s="26"/>
    </row>
    <row r="3" spans="1:7" s="25" customFormat="1" ht="12.75">
      <c r="A3" s="26"/>
      <c r="B3" s="27" t="s">
        <v>28</v>
      </c>
      <c r="C3" s="28" t="s">
        <v>29</v>
      </c>
      <c r="D3" s="30" t="s">
        <v>46</v>
      </c>
      <c r="E3" s="28"/>
      <c r="F3" s="26"/>
      <c r="G3" s="26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34</v>
      </c>
      <c r="B5" s="164">
        <v>39242</v>
      </c>
      <c r="C5" s="165"/>
      <c r="D5" s="1"/>
      <c r="E5" s="1"/>
      <c r="F5" s="1"/>
      <c r="G5" s="1"/>
    </row>
    <row r="6" spans="1:9" ht="12.75">
      <c r="A6" s="1"/>
      <c r="B6" s="1"/>
      <c r="C6" s="1"/>
      <c r="D6" s="1"/>
      <c r="E6" s="1"/>
      <c r="F6" s="1"/>
      <c r="G6" s="1"/>
      <c r="I6" s="19"/>
    </row>
    <row r="7" spans="1:7" ht="12.75">
      <c r="A7" s="1" t="s">
        <v>32</v>
      </c>
      <c r="B7" s="166" t="s">
        <v>100</v>
      </c>
      <c r="C7" s="167"/>
      <c r="D7" s="167"/>
      <c r="E7" s="168"/>
      <c r="F7" s="9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 t="s">
        <v>33</v>
      </c>
      <c r="B9" s="1" t="s">
        <v>20</v>
      </c>
      <c r="C9" s="67" t="s">
        <v>4</v>
      </c>
      <c r="D9" s="1"/>
      <c r="E9" s="1"/>
      <c r="F9" s="1"/>
      <c r="G9" s="1"/>
    </row>
    <row r="10" spans="1:7" ht="12.75">
      <c r="A10" s="1"/>
      <c r="B10" s="1" t="s">
        <v>21</v>
      </c>
      <c r="C10" s="34" t="s">
        <v>82</v>
      </c>
      <c r="D10" s="1"/>
      <c r="E10" s="1"/>
      <c r="F10" s="1"/>
      <c r="G10" s="1"/>
    </row>
    <row r="11" spans="1:9" ht="12.75">
      <c r="A11" s="1"/>
      <c r="B11" s="1" t="s">
        <v>22</v>
      </c>
      <c r="C11" s="103" t="s">
        <v>99</v>
      </c>
      <c r="D11" s="1"/>
      <c r="E11" s="1"/>
      <c r="F11" s="1"/>
      <c r="G11" s="1"/>
      <c r="I11" s="19"/>
    </row>
    <row r="12" spans="1:9" ht="12.75">
      <c r="A12" s="1"/>
      <c r="B12" s="1" t="s">
        <v>23</v>
      </c>
      <c r="C12" s="73" t="s">
        <v>83</v>
      </c>
      <c r="D12" s="1"/>
      <c r="E12" s="1"/>
      <c r="F12" s="1"/>
      <c r="G12" s="1"/>
      <c r="I12" s="19"/>
    </row>
    <row r="13" spans="1:9" ht="12.75">
      <c r="A13" s="1"/>
      <c r="B13" s="1" t="s">
        <v>95</v>
      </c>
      <c r="C13" s="101" t="s">
        <v>97</v>
      </c>
      <c r="D13" s="1"/>
      <c r="E13" s="1"/>
      <c r="F13" s="1"/>
      <c r="G13" s="1"/>
      <c r="I13" s="19"/>
    </row>
    <row r="14" spans="1:9" ht="12.75">
      <c r="A14" s="1"/>
      <c r="B14" s="1" t="s">
        <v>96</v>
      </c>
      <c r="C14" s="102" t="s">
        <v>98</v>
      </c>
      <c r="D14" s="1"/>
      <c r="E14" s="1"/>
      <c r="F14" s="1"/>
      <c r="G14" s="1"/>
      <c r="I14" s="19"/>
    </row>
    <row r="15" spans="1:9" ht="12.75">
      <c r="A15" s="1"/>
      <c r="B15" s="1"/>
      <c r="C15" s="1"/>
      <c r="D15" s="1"/>
      <c r="E15" s="1"/>
      <c r="F15" s="1"/>
      <c r="G15" s="1"/>
      <c r="I15" s="19"/>
    </row>
    <row r="16" spans="1:7" ht="12.75">
      <c r="A16" s="1" t="s">
        <v>37</v>
      </c>
      <c r="B16" s="1"/>
      <c r="C16" s="1" t="s">
        <v>35</v>
      </c>
      <c r="D16" s="1" t="s">
        <v>36</v>
      </c>
      <c r="E16" s="1"/>
      <c r="F16" s="1"/>
      <c r="G16" s="1"/>
    </row>
    <row r="17" spans="1:7" ht="12.75">
      <c r="A17" s="1"/>
      <c r="B17" s="1" t="s">
        <v>12</v>
      </c>
      <c r="C17" s="20" t="s">
        <v>85</v>
      </c>
      <c r="D17" s="20" t="s">
        <v>81</v>
      </c>
      <c r="E17" s="1"/>
      <c r="F17" s="1"/>
      <c r="G17" s="1"/>
    </row>
    <row r="18" spans="1:7" ht="12.75">
      <c r="A18" s="1"/>
      <c r="B18" s="1" t="s">
        <v>13</v>
      </c>
      <c r="C18" s="34" t="s">
        <v>86</v>
      </c>
      <c r="D18" s="34" t="s">
        <v>24</v>
      </c>
      <c r="E18" s="1"/>
      <c r="F18" s="1"/>
      <c r="G18" s="1"/>
    </row>
    <row r="19" spans="1:7" ht="12.75">
      <c r="A19" s="1"/>
      <c r="B19" s="1" t="s">
        <v>14</v>
      </c>
      <c r="C19" s="21" t="s">
        <v>87</v>
      </c>
      <c r="D19" s="21" t="s">
        <v>84</v>
      </c>
      <c r="E19" s="1"/>
      <c r="F19" s="1"/>
      <c r="G19" s="1"/>
    </row>
    <row r="20" spans="1:7" ht="12.75">
      <c r="A20" s="1"/>
      <c r="B20" s="1" t="s">
        <v>15</v>
      </c>
      <c r="C20" s="34"/>
      <c r="D20" s="34"/>
      <c r="E20" s="1"/>
      <c r="F20" s="1"/>
      <c r="G20" s="1"/>
    </row>
    <row r="21" spans="1:7" ht="12.75">
      <c r="A21" s="1"/>
      <c r="B21" s="1" t="s">
        <v>16</v>
      </c>
      <c r="C21" s="21"/>
      <c r="D21" s="21"/>
      <c r="E21" s="1"/>
      <c r="F21" s="1"/>
      <c r="G21" s="1"/>
    </row>
    <row r="22" spans="1:7" ht="12.75">
      <c r="A22" s="1"/>
      <c r="B22" s="1" t="s">
        <v>17</v>
      </c>
      <c r="C22" s="34"/>
      <c r="D22" s="34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38</v>
      </c>
      <c r="B25" s="2" t="s">
        <v>39</v>
      </c>
      <c r="C25" s="8"/>
      <c r="D25" s="8"/>
      <c r="E25" s="8"/>
      <c r="F25" s="3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 t="s">
        <v>40</v>
      </c>
      <c r="B27" s="18" t="s">
        <v>72</v>
      </c>
      <c r="C27" s="10"/>
      <c r="D27" s="10"/>
      <c r="E27" s="10"/>
      <c r="F27" s="24"/>
      <c r="G27" s="1"/>
    </row>
    <row r="28" spans="1:7" ht="12.75">
      <c r="A28" s="1"/>
      <c r="B28" s="15" t="s">
        <v>79</v>
      </c>
      <c r="C28" s="9"/>
      <c r="D28" s="9"/>
      <c r="E28" s="9"/>
      <c r="F28" s="14"/>
      <c r="G28" s="1"/>
    </row>
    <row r="29" spans="1:7" ht="12.75">
      <c r="A29" s="1"/>
      <c r="B29" s="15" t="s">
        <v>78</v>
      </c>
      <c r="C29" s="9"/>
      <c r="D29" s="9"/>
      <c r="E29" s="9"/>
      <c r="F29" s="14"/>
      <c r="G29" s="1"/>
    </row>
    <row r="30" spans="1:7" ht="12.75">
      <c r="A30" s="1"/>
      <c r="B30" s="15" t="s">
        <v>73</v>
      </c>
      <c r="C30" s="9"/>
      <c r="D30" s="9"/>
      <c r="E30" s="9"/>
      <c r="F30" s="14"/>
      <c r="G30" s="1"/>
    </row>
    <row r="31" spans="1:7" ht="12.75">
      <c r="A31" s="1"/>
      <c r="B31" s="15" t="s">
        <v>74</v>
      </c>
      <c r="C31" s="9"/>
      <c r="D31" s="9"/>
      <c r="E31" s="9"/>
      <c r="F31" s="14"/>
      <c r="G31" s="1"/>
    </row>
    <row r="32" spans="1:7" ht="12.75">
      <c r="A32" s="1"/>
      <c r="B32" s="15" t="s">
        <v>80</v>
      </c>
      <c r="C32" s="9"/>
      <c r="D32" s="9"/>
      <c r="E32" s="9"/>
      <c r="F32" s="14"/>
      <c r="G32" s="1"/>
    </row>
    <row r="33" spans="1:7" ht="12.75">
      <c r="A33" s="1"/>
      <c r="B33" s="15" t="s">
        <v>75</v>
      </c>
      <c r="C33" s="9"/>
      <c r="D33" s="9"/>
      <c r="E33" s="9"/>
      <c r="F33" s="14"/>
      <c r="G33" s="1"/>
    </row>
    <row r="34" spans="1:7" ht="12.75">
      <c r="A34" s="1"/>
      <c r="B34" s="15" t="s">
        <v>76</v>
      </c>
      <c r="C34" s="9"/>
      <c r="D34" s="9"/>
      <c r="E34" s="9"/>
      <c r="F34" s="14"/>
      <c r="G34" s="1"/>
    </row>
    <row r="35" spans="1:7" ht="12.75">
      <c r="A35" s="1"/>
      <c r="B35" s="16" t="s">
        <v>77</v>
      </c>
      <c r="C35" s="11"/>
      <c r="D35" s="11"/>
      <c r="E35" s="11"/>
      <c r="F35" s="13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60</v>
      </c>
      <c r="B37" s="18" t="s">
        <v>41</v>
      </c>
      <c r="C37" s="10"/>
      <c r="D37" s="10"/>
      <c r="E37" s="10"/>
      <c r="F37" s="24"/>
      <c r="G37" s="1"/>
    </row>
    <row r="38" spans="1:7" ht="12.75">
      <c r="A38" s="1"/>
      <c r="B38" s="15" t="s">
        <v>42</v>
      </c>
      <c r="C38" s="9"/>
      <c r="D38" s="9"/>
      <c r="E38" s="9"/>
      <c r="F38" s="14"/>
      <c r="G38" s="1"/>
    </row>
    <row r="39" spans="1:7" ht="12.75">
      <c r="A39" s="1"/>
      <c r="B39" s="16" t="s">
        <v>43</v>
      </c>
      <c r="C39" s="11"/>
      <c r="D39" s="11"/>
      <c r="E39" s="11"/>
      <c r="F39" s="13"/>
      <c r="G39" s="1"/>
    </row>
    <row r="40" spans="1:7" ht="12.75">
      <c r="A40" s="1"/>
      <c r="B40" s="1"/>
      <c r="C40" s="1"/>
      <c r="D40" s="1"/>
      <c r="E40" s="1"/>
      <c r="F40" s="1"/>
      <c r="G40" s="1"/>
    </row>
  </sheetData>
  <sheetProtection/>
  <mergeCells count="2">
    <mergeCell ref="B5:C5"/>
    <mergeCell ref="B7:E7"/>
  </mergeCells>
  <dataValidations count="3">
    <dataValidation type="list" allowBlank="1" showInputMessage="1" showErrorMessage="1" sqref="D17:D22">
      <formula1>"Round Robin,Match Race,Heats &amp; Final,Eliminate &amp; Final"</formula1>
    </dataValidation>
    <dataValidation type="date" operator="greaterThan" allowBlank="1" showInputMessage="1" showErrorMessage="1" sqref="B5">
      <formula1>38838</formula1>
    </dataValidation>
    <dataValidation type="list" allowBlank="1" showInputMessage="1" showErrorMessage="1" sqref="C9:C14">
      <formula1>"Blue, Green, Grey, Orange, Pink, Purple, Red, White, Yellow"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V75"/>
  <sheetViews>
    <sheetView workbookViewId="0" topLeftCell="L4">
      <selection activeCell="S8" sqref="S8:V19"/>
    </sheetView>
  </sheetViews>
  <sheetFormatPr defaultColWidth="9.140625" defaultRowHeight="12.75"/>
  <cols>
    <col min="1" max="1" width="9.140625" style="1" customWidth="1"/>
    <col min="2" max="3" width="9.140625" style="9" customWidth="1"/>
    <col min="4" max="15" width="9.140625" style="1" customWidth="1"/>
    <col min="16" max="18" width="9.140625" style="47" customWidth="1"/>
  </cols>
  <sheetData>
    <row r="1" spans="1:3" ht="12.75">
      <c r="A1" s="1" t="s">
        <v>25</v>
      </c>
      <c r="B1" s="1"/>
      <c r="C1" s="1"/>
    </row>
    <row r="2" spans="1:18" s="44" customFormat="1" ht="45.75" customHeight="1">
      <c r="A2" s="42"/>
      <c r="B2" s="43"/>
      <c r="C2" s="43" t="s">
        <v>59</v>
      </c>
      <c r="D2" s="41"/>
      <c r="E2" s="43" t="s">
        <v>44</v>
      </c>
      <c r="F2" s="43" t="s">
        <v>45</v>
      </c>
      <c r="G2" s="43" t="s">
        <v>47</v>
      </c>
      <c r="H2" s="42"/>
      <c r="I2" s="42"/>
      <c r="J2" s="42"/>
      <c r="K2" s="42"/>
      <c r="L2" s="42"/>
      <c r="M2" s="42"/>
      <c r="N2" s="42"/>
      <c r="O2" s="42"/>
      <c r="P2" s="71"/>
      <c r="Q2" s="71"/>
      <c r="R2" s="71"/>
    </row>
    <row r="3" spans="1:18" s="25" customFormat="1" ht="12.75">
      <c r="A3" s="26"/>
      <c r="B3" s="28"/>
      <c r="C3" s="36"/>
      <c r="D3" s="35" t="s">
        <v>28</v>
      </c>
      <c r="E3" s="36" t="s">
        <v>29</v>
      </c>
      <c r="F3" s="28" t="s">
        <v>46</v>
      </c>
      <c r="G3" s="28"/>
      <c r="H3" s="26"/>
      <c r="I3" s="26"/>
      <c r="J3" s="26"/>
      <c r="K3" s="26"/>
      <c r="L3" s="26"/>
      <c r="M3" s="26"/>
      <c r="N3" s="26"/>
      <c r="O3" s="26"/>
      <c r="P3" s="72"/>
      <c r="Q3" s="72"/>
      <c r="R3" s="72"/>
    </row>
    <row r="4" spans="1:18" s="25" customFormat="1" ht="12.75">
      <c r="A4" s="1"/>
      <c r="B4" s="26"/>
      <c r="C4" s="37"/>
      <c r="D4" s="37"/>
      <c r="E4" s="37"/>
      <c r="F4" s="37"/>
      <c r="G4" s="26"/>
      <c r="H4" s="26"/>
      <c r="I4" s="26"/>
      <c r="J4" s="26"/>
      <c r="K4" s="26"/>
      <c r="L4" s="26"/>
      <c r="M4" s="26"/>
      <c r="N4" s="26"/>
      <c r="O4" s="26"/>
      <c r="P4" s="26"/>
      <c r="Q4" s="72"/>
      <c r="R4" s="72"/>
    </row>
    <row r="5" spans="2:18" ht="12.75">
      <c r="B5" s="1"/>
      <c r="C5" s="173" t="s">
        <v>0</v>
      </c>
      <c r="D5" s="174"/>
      <c r="E5" s="139" t="s">
        <v>1</v>
      </c>
      <c r="F5" s="140"/>
      <c r="G5" s="143" t="s">
        <v>2</v>
      </c>
      <c r="H5" s="136"/>
      <c r="I5" s="181" t="s">
        <v>3</v>
      </c>
      <c r="J5" s="182"/>
      <c r="K5" s="185" t="s">
        <v>93</v>
      </c>
      <c r="L5" s="186"/>
      <c r="M5" s="177" t="s">
        <v>94</v>
      </c>
      <c r="N5" s="178"/>
      <c r="O5" s="169" t="s">
        <v>89</v>
      </c>
      <c r="P5" s="170"/>
      <c r="Q5" s="169" t="s">
        <v>90</v>
      </c>
      <c r="R5" s="170"/>
    </row>
    <row r="6" spans="2:22" ht="12.75">
      <c r="B6" s="1"/>
      <c r="C6" s="137" t="str">
        <f>'Race meet'!$C$9</f>
        <v>Red</v>
      </c>
      <c r="D6" s="138"/>
      <c r="E6" s="141" t="str">
        <f>'Race meet'!$C$10</f>
        <v>White</v>
      </c>
      <c r="F6" s="142"/>
      <c r="G6" s="175" t="str">
        <f>'Race meet'!$C$11</f>
        <v>Green</v>
      </c>
      <c r="H6" s="176"/>
      <c r="I6" s="183" t="str">
        <f>'Race meet'!$C$12</f>
        <v>Blue</v>
      </c>
      <c r="J6" s="184"/>
      <c r="K6" s="187" t="str">
        <f>'Race meet'!$C$13</f>
        <v>Pink</v>
      </c>
      <c r="L6" s="188"/>
      <c r="M6" s="179" t="str">
        <f>'Race meet'!$C$14</f>
        <v>Orange</v>
      </c>
      <c r="N6" s="180"/>
      <c r="O6" s="171" t="s">
        <v>92</v>
      </c>
      <c r="P6" s="172"/>
      <c r="Q6" s="171" t="s">
        <v>92</v>
      </c>
      <c r="R6" s="172"/>
      <c r="T6" s="161"/>
      <c r="U6" s="161" t="s">
        <v>124</v>
      </c>
      <c r="V6" s="147"/>
    </row>
    <row r="7" spans="1:22" ht="12.75">
      <c r="A7" s="2" t="s">
        <v>88</v>
      </c>
      <c r="B7" s="2" t="s">
        <v>5</v>
      </c>
      <c r="C7" s="63" t="s">
        <v>7</v>
      </c>
      <c r="D7" s="50" t="s">
        <v>6</v>
      </c>
      <c r="E7" s="59" t="s">
        <v>7</v>
      </c>
      <c r="F7" s="59" t="s">
        <v>6</v>
      </c>
      <c r="G7" s="115" t="s">
        <v>7</v>
      </c>
      <c r="H7" s="68" t="s">
        <v>6</v>
      </c>
      <c r="I7" s="78" t="s">
        <v>7</v>
      </c>
      <c r="J7" s="78" t="s">
        <v>6</v>
      </c>
      <c r="K7" s="121" t="s">
        <v>7</v>
      </c>
      <c r="L7" s="121" t="s">
        <v>6</v>
      </c>
      <c r="M7" s="109" t="s">
        <v>7</v>
      </c>
      <c r="N7" s="109" t="s">
        <v>6</v>
      </c>
      <c r="O7" s="5" t="s">
        <v>8</v>
      </c>
      <c r="P7" s="5" t="s">
        <v>9</v>
      </c>
      <c r="Q7" s="5" t="s">
        <v>8</v>
      </c>
      <c r="R7" s="5" t="s">
        <v>9</v>
      </c>
      <c r="T7" s="162" t="s">
        <v>125</v>
      </c>
      <c r="U7" s="162" t="s">
        <v>125</v>
      </c>
      <c r="V7" s="162" t="s">
        <v>19</v>
      </c>
    </row>
    <row r="8" spans="1:22" ht="12.75">
      <c r="A8" s="20" t="s">
        <v>89</v>
      </c>
      <c r="B8" s="20" t="s">
        <v>101</v>
      </c>
      <c r="C8" s="61">
        <f aca="true" t="shared" si="0" ref="C8:C23">IF($B8&gt;"",INDEX($B$27:$B$43,MATCH($B8,C$27:C$43,0),1),"")</f>
        <v>7</v>
      </c>
      <c r="D8" s="51">
        <f aca="true" t="shared" si="1" ref="D8:D23">IF($B8&gt;"",INDEX(D$27:D$43,MATCH($B8,C$27:C$43,0),1),0)</f>
        <v>10</v>
      </c>
      <c r="E8" s="64">
        <f aca="true" t="shared" si="2" ref="E8:E23">IF($B8&gt;"",INDEX($B$27:$B$43,MATCH($B8,E$27:E$43,0),1),"")</f>
        <v>12</v>
      </c>
      <c r="F8" s="64">
        <f aca="true" t="shared" si="3" ref="F8:F23">IF($B8&gt;"",INDEX(F$27:F$43,MATCH($B8,E$27:E$43,0),1),0)</f>
        <v>9</v>
      </c>
      <c r="G8" s="69">
        <f aca="true" t="shared" si="4" ref="G8:G23">IF($B8&gt;"",INDEX($B$27:$B$43,MATCH($B8,G$27:G$43,0),1),"")</f>
        <v>11</v>
      </c>
      <c r="H8" s="105">
        <f aca="true" t="shared" si="5" ref="H8:H23">IF($B8&gt;"",INDEX(H$27:H$43,MATCH($B8,G$27:G$43,0),1),0)</f>
        <v>10</v>
      </c>
      <c r="I8" s="80">
        <f aca="true" t="shared" si="6" ref="I8:I23">IF($B8&gt;"",INDEX($B$27:$B$43,MATCH($B8,I$27:I$43,0),1),"")</f>
        <v>8</v>
      </c>
      <c r="J8" s="79">
        <f aca="true" t="shared" si="7" ref="J8:J23">IF($B8&gt;"",INDEX(J$27:J$43,MATCH($B8,I$27:I$43,0),1),0)</f>
        <v>10</v>
      </c>
      <c r="K8" s="123">
        <f aca="true" t="shared" si="8" ref="K8:K23">IF($B8&gt;"",INDEX($B$27:$B$43,MATCH($B8,K$27:K$43,0),1),"")</f>
        <v>2</v>
      </c>
      <c r="L8" s="122">
        <f aca="true" t="shared" si="9" ref="L8:L23">IF($B8&gt;"",INDEX(L$27:L$43,MATCH($B8,K$27:K$43,0),1),0)</f>
        <v>9</v>
      </c>
      <c r="M8" s="110">
        <f aca="true" t="shared" si="10" ref="M8:M23">IF($B8&gt;"",INDEX($B$27:$B$43,MATCH($B8,M$27:M$43,0),1),"")</f>
        <v>3</v>
      </c>
      <c r="N8" s="111">
        <f aca="true" t="shared" si="11" ref="N8:N23">IF($B8&gt;"",INDEX(N$27:N$43,MATCH($B8,M$27:M$43,0),1),0)</f>
        <v>9</v>
      </c>
      <c r="O8" s="7">
        <f aca="true" t="shared" si="12" ref="O8:O23">IF($A8=O$5,$D8+$F8+$H8+$J8+$L8+$N8,0)</f>
        <v>57</v>
      </c>
      <c r="P8" s="10">
        <f aca="true" t="shared" si="13" ref="P8:P23">IF($O$5=$A8,RANK(O8,O$8:O$23),"")</f>
        <v>1</v>
      </c>
      <c r="Q8" s="18">
        <f aca="true" t="shared" si="14" ref="Q8:Q23">IF($A8=Q$5,$D8+$F8+$H8+$J8+$L8+$N8,0)</f>
        <v>0</v>
      </c>
      <c r="R8" s="7">
        <f>IF($Q$5=$A8,RANK(Q8,Q$8:Q$23),"")</f>
      </c>
      <c r="S8" t="str">
        <f aca="true" t="shared" si="15" ref="S8:S23">IF(B8&gt;"",B8,"")</f>
        <v>Karl</v>
      </c>
      <c r="T8" s="163">
        <v>20</v>
      </c>
      <c r="U8" s="163">
        <v>5</v>
      </c>
      <c r="V8" s="149">
        <f aca="true" t="shared" si="16" ref="V8:V19">T8+U8</f>
        <v>25</v>
      </c>
    </row>
    <row r="9" spans="1:22" ht="12.75">
      <c r="A9" s="21" t="s">
        <v>90</v>
      </c>
      <c r="B9" s="21" t="s">
        <v>102</v>
      </c>
      <c r="C9" s="61">
        <f t="shared" si="0"/>
        <v>10</v>
      </c>
      <c r="D9" s="51">
        <f t="shared" si="1"/>
        <v>7</v>
      </c>
      <c r="E9" s="64">
        <f t="shared" si="2"/>
        <v>3</v>
      </c>
      <c r="F9" s="64">
        <f t="shared" si="3"/>
        <v>8</v>
      </c>
      <c r="G9" s="69">
        <f t="shared" si="4"/>
        <v>7</v>
      </c>
      <c r="H9" s="105">
        <f t="shared" si="5"/>
        <v>9</v>
      </c>
      <c r="I9" s="80">
        <f t="shared" si="6"/>
        <v>2</v>
      </c>
      <c r="J9" s="79">
        <f t="shared" si="7"/>
        <v>8</v>
      </c>
      <c r="K9" s="123">
        <f t="shared" si="8"/>
        <v>5</v>
      </c>
      <c r="L9" s="122">
        <f t="shared" si="9"/>
        <v>9</v>
      </c>
      <c r="M9" s="110">
        <f t="shared" si="10"/>
        <v>6</v>
      </c>
      <c r="N9" s="111">
        <f t="shared" si="11"/>
        <v>8</v>
      </c>
      <c r="O9" s="5">
        <f t="shared" si="12"/>
        <v>0</v>
      </c>
      <c r="P9" s="9">
        <f t="shared" si="13"/>
      </c>
      <c r="Q9" s="15">
        <f t="shared" si="14"/>
        <v>49</v>
      </c>
      <c r="R9" s="5">
        <f aca="true" t="shared" si="17" ref="R9:R22">IF($Q$5=$A9,RANK(Q9,Q$8:Q$23),"")</f>
        <v>3</v>
      </c>
      <c r="S9" t="str">
        <f t="shared" si="15"/>
        <v>Garth</v>
      </c>
      <c r="T9" s="163">
        <v>15</v>
      </c>
      <c r="U9" s="163">
        <v>1</v>
      </c>
      <c r="V9" s="149">
        <f t="shared" si="16"/>
        <v>16</v>
      </c>
    </row>
    <row r="10" spans="1:22" ht="12.75">
      <c r="A10" s="21" t="s">
        <v>90</v>
      </c>
      <c r="B10" s="21" t="s">
        <v>103</v>
      </c>
      <c r="C10" s="61">
        <f t="shared" si="0"/>
        <v>11</v>
      </c>
      <c r="D10" s="51">
        <f t="shared" si="1"/>
        <v>6</v>
      </c>
      <c r="E10" s="64">
        <f t="shared" si="2"/>
        <v>5</v>
      </c>
      <c r="F10" s="64">
        <f t="shared" si="3"/>
        <v>6</v>
      </c>
      <c r="G10" s="69">
        <f t="shared" si="4"/>
        <v>8</v>
      </c>
      <c r="H10" s="105">
        <f t="shared" si="5"/>
        <v>5</v>
      </c>
      <c r="I10" s="80">
        <f t="shared" si="6"/>
        <v>3</v>
      </c>
      <c r="J10" s="79">
        <f t="shared" si="7"/>
        <v>9</v>
      </c>
      <c r="K10" s="123">
        <f t="shared" si="8"/>
        <v>6</v>
      </c>
      <c r="L10" s="122">
        <f t="shared" si="9"/>
        <v>8</v>
      </c>
      <c r="M10" s="110">
        <f t="shared" si="10"/>
        <v>7</v>
      </c>
      <c r="N10" s="111">
        <f t="shared" si="11"/>
        <v>8</v>
      </c>
      <c r="O10" s="5">
        <f t="shared" si="12"/>
        <v>0</v>
      </c>
      <c r="P10" s="9">
        <f t="shared" si="13"/>
      </c>
      <c r="Q10" s="15">
        <f t="shared" si="14"/>
        <v>42</v>
      </c>
      <c r="R10" s="5">
        <f t="shared" si="17"/>
        <v>6</v>
      </c>
      <c r="S10" t="str">
        <f t="shared" si="15"/>
        <v>Dave H</v>
      </c>
      <c r="T10" s="163">
        <v>12</v>
      </c>
      <c r="U10" s="163">
        <v>1</v>
      </c>
      <c r="V10" s="149">
        <f t="shared" si="16"/>
        <v>13</v>
      </c>
    </row>
    <row r="11" spans="1:22" ht="12.75">
      <c r="A11" s="21" t="s">
        <v>89</v>
      </c>
      <c r="B11" s="21" t="s">
        <v>100</v>
      </c>
      <c r="C11" s="61">
        <f t="shared" si="0"/>
        <v>3</v>
      </c>
      <c r="D11" s="51">
        <f t="shared" si="1"/>
        <v>10</v>
      </c>
      <c r="E11" s="64">
        <f t="shared" si="2"/>
        <v>10</v>
      </c>
      <c r="F11" s="64">
        <f t="shared" si="3"/>
        <v>9</v>
      </c>
      <c r="G11" s="69">
        <f t="shared" si="4"/>
        <v>1</v>
      </c>
      <c r="H11" s="105">
        <f t="shared" si="5"/>
        <v>9</v>
      </c>
      <c r="I11" s="80">
        <f t="shared" si="6"/>
        <v>5</v>
      </c>
      <c r="J11" s="79">
        <f t="shared" si="7"/>
        <v>10</v>
      </c>
      <c r="K11" s="123">
        <f t="shared" si="8"/>
        <v>11</v>
      </c>
      <c r="L11" s="122">
        <f t="shared" si="9"/>
        <v>10</v>
      </c>
      <c r="M11" s="110">
        <f t="shared" si="10"/>
        <v>12</v>
      </c>
      <c r="N11" s="111">
        <f t="shared" si="11"/>
        <v>9</v>
      </c>
      <c r="O11" s="5">
        <f t="shared" si="12"/>
        <v>57</v>
      </c>
      <c r="P11" s="9">
        <f t="shared" si="13"/>
        <v>1</v>
      </c>
      <c r="Q11" s="15">
        <f t="shared" si="14"/>
        <v>0</v>
      </c>
      <c r="R11" s="5">
        <f t="shared" si="17"/>
      </c>
      <c r="S11" t="str">
        <f t="shared" si="15"/>
        <v>Drew</v>
      </c>
      <c r="T11" s="163">
        <v>20</v>
      </c>
      <c r="U11" s="163">
        <v>6</v>
      </c>
      <c r="V11" s="149">
        <f t="shared" si="16"/>
        <v>26</v>
      </c>
    </row>
    <row r="12" spans="1:22" ht="12.75">
      <c r="A12" s="21" t="s">
        <v>90</v>
      </c>
      <c r="B12" s="21" t="s">
        <v>104</v>
      </c>
      <c r="C12" s="61">
        <f t="shared" si="0"/>
        <v>2</v>
      </c>
      <c r="D12" s="51">
        <f t="shared" si="1"/>
        <v>8</v>
      </c>
      <c r="E12" s="64">
        <f t="shared" si="2"/>
        <v>6</v>
      </c>
      <c r="F12" s="64">
        <f t="shared" si="3"/>
        <v>8</v>
      </c>
      <c r="G12" s="69">
        <f t="shared" si="4"/>
        <v>5</v>
      </c>
      <c r="H12" s="105">
        <f t="shared" si="5"/>
        <v>9</v>
      </c>
      <c r="I12" s="80">
        <f t="shared" si="6"/>
        <v>9</v>
      </c>
      <c r="J12" s="79">
        <f t="shared" si="7"/>
        <v>8</v>
      </c>
      <c r="K12" s="123">
        <f t="shared" si="8"/>
        <v>4</v>
      </c>
      <c r="L12" s="122">
        <f t="shared" si="9"/>
        <v>8</v>
      </c>
      <c r="M12" s="110">
        <f t="shared" si="10"/>
        <v>1</v>
      </c>
      <c r="N12" s="111">
        <f t="shared" si="11"/>
        <v>8</v>
      </c>
      <c r="O12" s="5">
        <f t="shared" si="12"/>
        <v>0</v>
      </c>
      <c r="P12" s="9">
        <f t="shared" si="13"/>
      </c>
      <c r="Q12" s="15">
        <f t="shared" si="14"/>
        <v>49</v>
      </c>
      <c r="R12" s="5">
        <f t="shared" si="17"/>
        <v>3</v>
      </c>
      <c r="S12" t="str">
        <f t="shared" si="15"/>
        <v>Chad</v>
      </c>
      <c r="T12" s="163">
        <v>15</v>
      </c>
      <c r="U12" s="163">
        <v>1</v>
      </c>
      <c r="V12" s="149">
        <f t="shared" si="16"/>
        <v>16</v>
      </c>
    </row>
    <row r="13" spans="1:22" ht="12.75">
      <c r="A13" s="21" t="s">
        <v>90</v>
      </c>
      <c r="B13" s="21" t="s">
        <v>105</v>
      </c>
      <c r="C13" s="61">
        <f t="shared" si="0"/>
        <v>6</v>
      </c>
      <c r="D13" s="51">
        <f t="shared" si="1"/>
        <v>8</v>
      </c>
      <c r="E13" s="64">
        <f t="shared" si="2"/>
        <v>9</v>
      </c>
      <c r="F13" s="64">
        <f t="shared" si="3"/>
        <v>9</v>
      </c>
      <c r="G13" s="69">
        <f t="shared" si="4"/>
        <v>3</v>
      </c>
      <c r="H13" s="105">
        <f t="shared" si="5"/>
        <v>9</v>
      </c>
      <c r="I13" s="80">
        <f t="shared" si="6"/>
        <v>10</v>
      </c>
      <c r="J13" s="79">
        <f t="shared" si="7"/>
        <v>9</v>
      </c>
      <c r="K13" s="123">
        <f t="shared" si="8"/>
        <v>7</v>
      </c>
      <c r="L13" s="122">
        <f t="shared" si="9"/>
        <v>8</v>
      </c>
      <c r="M13" s="110">
        <f t="shared" si="10"/>
        <v>2</v>
      </c>
      <c r="N13" s="111">
        <f t="shared" si="11"/>
        <v>8</v>
      </c>
      <c r="O13" s="5">
        <f t="shared" si="12"/>
        <v>0</v>
      </c>
      <c r="P13" s="9">
        <f t="shared" si="13"/>
      </c>
      <c r="Q13" s="15">
        <f t="shared" si="14"/>
        <v>51</v>
      </c>
      <c r="R13" s="5">
        <f t="shared" si="17"/>
        <v>1</v>
      </c>
      <c r="S13" t="str">
        <f t="shared" si="15"/>
        <v>Richard</v>
      </c>
      <c r="T13" s="163">
        <v>20</v>
      </c>
      <c r="U13" s="163">
        <v>3</v>
      </c>
      <c r="V13" s="149">
        <f t="shared" si="16"/>
        <v>23</v>
      </c>
    </row>
    <row r="14" spans="1:22" ht="12.75">
      <c r="A14" s="21" t="s">
        <v>90</v>
      </c>
      <c r="B14" s="21" t="s">
        <v>106</v>
      </c>
      <c r="C14" s="61">
        <f t="shared" si="0"/>
        <v>5</v>
      </c>
      <c r="D14" s="51">
        <f t="shared" si="1"/>
        <v>7</v>
      </c>
      <c r="E14" s="64">
        <f t="shared" si="2"/>
        <v>1</v>
      </c>
      <c r="F14" s="64">
        <f t="shared" si="3"/>
        <v>7</v>
      </c>
      <c r="G14" s="69">
        <f t="shared" si="4"/>
        <v>6</v>
      </c>
      <c r="H14" s="105">
        <f t="shared" si="5"/>
        <v>7</v>
      </c>
      <c r="I14" s="80">
        <f t="shared" si="6"/>
        <v>4</v>
      </c>
      <c r="J14" s="79">
        <f t="shared" si="7"/>
        <v>8</v>
      </c>
      <c r="K14" s="123">
        <f t="shared" si="8"/>
        <v>10</v>
      </c>
      <c r="L14" s="122">
        <f t="shared" si="9"/>
        <v>7</v>
      </c>
      <c r="M14" s="110">
        <f t="shared" si="10"/>
        <v>11</v>
      </c>
      <c r="N14" s="111">
        <f t="shared" si="11"/>
        <v>6</v>
      </c>
      <c r="O14" s="5">
        <f t="shared" si="12"/>
        <v>0</v>
      </c>
      <c r="P14" s="9">
        <f t="shared" si="13"/>
      </c>
      <c r="Q14" s="15">
        <f t="shared" si="14"/>
        <v>42</v>
      </c>
      <c r="R14" s="5">
        <f t="shared" si="17"/>
        <v>6</v>
      </c>
      <c r="S14" t="str">
        <f t="shared" si="15"/>
        <v>Kev</v>
      </c>
      <c r="T14" s="163">
        <v>12</v>
      </c>
      <c r="U14" s="163"/>
      <c r="V14" s="149">
        <f t="shared" si="16"/>
        <v>12</v>
      </c>
    </row>
    <row r="15" spans="1:22" ht="12.75">
      <c r="A15" s="21" t="s">
        <v>90</v>
      </c>
      <c r="B15" s="21" t="s">
        <v>107</v>
      </c>
      <c r="C15" s="61">
        <f t="shared" si="0"/>
        <v>9</v>
      </c>
      <c r="D15" s="51">
        <f t="shared" si="1"/>
        <v>9</v>
      </c>
      <c r="E15" s="64">
        <f t="shared" si="2"/>
        <v>11</v>
      </c>
      <c r="F15" s="64">
        <f t="shared" si="3"/>
        <v>8</v>
      </c>
      <c r="G15" s="69">
        <f t="shared" si="4"/>
        <v>4</v>
      </c>
      <c r="H15" s="105">
        <f t="shared" si="5"/>
        <v>10</v>
      </c>
      <c r="I15" s="80">
        <f t="shared" si="6"/>
        <v>1</v>
      </c>
      <c r="J15" s="79">
        <f t="shared" si="7"/>
        <v>8</v>
      </c>
      <c r="K15" s="123">
        <f t="shared" si="8"/>
        <v>12</v>
      </c>
      <c r="L15" s="122">
        <f t="shared" si="9"/>
        <v>8</v>
      </c>
      <c r="M15" s="110">
        <f t="shared" si="10"/>
        <v>10</v>
      </c>
      <c r="N15" s="111">
        <f t="shared" si="11"/>
        <v>8</v>
      </c>
      <c r="O15" s="5">
        <f t="shared" si="12"/>
        <v>0</v>
      </c>
      <c r="P15" s="9">
        <f t="shared" si="13"/>
      </c>
      <c r="Q15" s="15">
        <f t="shared" si="14"/>
        <v>51</v>
      </c>
      <c r="R15" s="5">
        <f t="shared" si="17"/>
        <v>1</v>
      </c>
      <c r="S15" t="str">
        <f t="shared" si="15"/>
        <v>Cam</v>
      </c>
      <c r="T15" s="163">
        <v>20</v>
      </c>
      <c r="U15" s="149">
        <v>2</v>
      </c>
      <c r="V15" s="149">
        <f t="shared" si="16"/>
        <v>22</v>
      </c>
    </row>
    <row r="16" spans="1:22" ht="12.75">
      <c r="A16" s="21" t="s">
        <v>89</v>
      </c>
      <c r="B16" s="21" t="s">
        <v>108</v>
      </c>
      <c r="C16" s="61">
        <f t="shared" si="0"/>
        <v>4</v>
      </c>
      <c r="D16" s="51">
        <f t="shared" si="1"/>
        <v>7</v>
      </c>
      <c r="E16" s="64">
        <f t="shared" si="2"/>
        <v>8</v>
      </c>
      <c r="F16" s="64">
        <f t="shared" si="3"/>
        <v>9</v>
      </c>
      <c r="G16" s="69">
        <f t="shared" si="4"/>
        <v>10</v>
      </c>
      <c r="H16" s="105">
        <f t="shared" si="5"/>
        <v>9</v>
      </c>
      <c r="I16" s="80">
        <f t="shared" si="6"/>
        <v>11</v>
      </c>
      <c r="J16" s="79">
        <f t="shared" si="7"/>
        <v>7</v>
      </c>
      <c r="K16" s="123">
        <f t="shared" si="8"/>
        <v>9</v>
      </c>
      <c r="L16" s="122">
        <f t="shared" si="9"/>
        <v>8</v>
      </c>
      <c r="M16" s="110">
        <f t="shared" si="10"/>
        <v>5</v>
      </c>
      <c r="N16" s="111">
        <f t="shared" si="11"/>
        <v>6</v>
      </c>
      <c r="O16" s="5">
        <f t="shared" si="12"/>
        <v>46</v>
      </c>
      <c r="P16" s="9">
        <f t="shared" si="13"/>
        <v>4</v>
      </c>
      <c r="Q16" s="15">
        <f t="shared" si="14"/>
        <v>0</v>
      </c>
      <c r="R16" s="5">
        <f t="shared" si="17"/>
      </c>
      <c r="S16" t="str">
        <f t="shared" si="15"/>
        <v>Tracey</v>
      </c>
      <c r="T16" s="163">
        <v>14</v>
      </c>
      <c r="U16" s="149">
        <v>1</v>
      </c>
      <c r="V16" s="149">
        <f t="shared" si="16"/>
        <v>15</v>
      </c>
    </row>
    <row r="17" spans="1:22" ht="12.75">
      <c r="A17" s="21" t="s">
        <v>90</v>
      </c>
      <c r="B17" s="21" t="s">
        <v>109</v>
      </c>
      <c r="C17" s="61">
        <f t="shared" si="0"/>
        <v>1</v>
      </c>
      <c r="D17" s="51">
        <f t="shared" si="1"/>
        <v>7</v>
      </c>
      <c r="E17" s="64">
        <f t="shared" si="2"/>
        <v>4</v>
      </c>
      <c r="F17" s="64">
        <f t="shared" si="3"/>
        <v>7</v>
      </c>
      <c r="G17" s="69">
        <f t="shared" si="4"/>
        <v>12</v>
      </c>
      <c r="H17" s="105">
        <f t="shared" si="5"/>
        <v>3</v>
      </c>
      <c r="I17" s="80">
        <f t="shared" si="6"/>
        <v>6</v>
      </c>
      <c r="J17" s="79">
        <f t="shared" si="7"/>
        <v>5</v>
      </c>
      <c r="K17" s="123">
        <f t="shared" si="8"/>
        <v>8</v>
      </c>
      <c r="L17" s="122">
        <f t="shared" si="9"/>
        <v>6</v>
      </c>
      <c r="M17" s="110">
        <f t="shared" si="10"/>
        <v>9</v>
      </c>
      <c r="N17" s="111">
        <f t="shared" si="11"/>
        <v>6</v>
      </c>
      <c r="O17" s="5">
        <f t="shared" si="12"/>
        <v>0</v>
      </c>
      <c r="P17" s="9">
        <f t="shared" si="13"/>
      </c>
      <c r="Q17" s="15">
        <f t="shared" si="14"/>
        <v>34</v>
      </c>
      <c r="R17" s="5">
        <f t="shared" si="17"/>
        <v>8</v>
      </c>
      <c r="S17" t="str">
        <f t="shared" si="15"/>
        <v>Nathan</v>
      </c>
      <c r="T17" s="163">
        <v>10</v>
      </c>
      <c r="U17" s="149"/>
      <c r="V17" s="149">
        <f t="shared" si="16"/>
        <v>10</v>
      </c>
    </row>
    <row r="18" spans="1:22" ht="12.75">
      <c r="A18" s="21" t="s">
        <v>90</v>
      </c>
      <c r="B18" s="21" t="s">
        <v>110</v>
      </c>
      <c r="C18" s="61">
        <f t="shared" si="0"/>
        <v>12</v>
      </c>
      <c r="D18" s="51">
        <f t="shared" si="1"/>
        <v>7</v>
      </c>
      <c r="E18" s="64">
        <f t="shared" si="2"/>
        <v>2</v>
      </c>
      <c r="F18" s="64">
        <f t="shared" si="3"/>
        <v>8</v>
      </c>
      <c r="G18" s="69">
        <f t="shared" si="4"/>
        <v>9</v>
      </c>
      <c r="H18" s="105">
        <f t="shared" si="5"/>
        <v>9</v>
      </c>
      <c r="I18" s="80">
        <f t="shared" si="6"/>
        <v>7</v>
      </c>
      <c r="J18" s="79">
        <f t="shared" si="7"/>
        <v>9</v>
      </c>
      <c r="K18" s="123">
        <f t="shared" si="8"/>
        <v>1</v>
      </c>
      <c r="L18" s="122">
        <f t="shared" si="9"/>
        <v>8</v>
      </c>
      <c r="M18" s="110">
        <f t="shared" si="10"/>
        <v>8</v>
      </c>
      <c r="N18" s="111">
        <f t="shared" si="11"/>
        <v>8</v>
      </c>
      <c r="O18" s="5">
        <f t="shared" si="12"/>
        <v>0</v>
      </c>
      <c r="P18" s="9">
        <f t="shared" si="13"/>
      </c>
      <c r="Q18" s="15">
        <f t="shared" si="14"/>
        <v>49</v>
      </c>
      <c r="R18" s="5">
        <f t="shared" si="17"/>
        <v>3</v>
      </c>
      <c r="S18" t="str">
        <f t="shared" si="15"/>
        <v>Jason</v>
      </c>
      <c r="T18" s="163">
        <v>15</v>
      </c>
      <c r="U18" s="149">
        <v>1</v>
      </c>
      <c r="V18" s="149">
        <f t="shared" si="16"/>
        <v>16</v>
      </c>
    </row>
    <row r="19" spans="1:22" ht="12.75">
      <c r="A19" s="21" t="s">
        <v>89</v>
      </c>
      <c r="B19" s="21" t="s">
        <v>111</v>
      </c>
      <c r="C19" s="61">
        <f t="shared" si="0"/>
        <v>8</v>
      </c>
      <c r="D19" s="51">
        <f t="shared" si="1"/>
        <v>7</v>
      </c>
      <c r="E19" s="64">
        <f t="shared" si="2"/>
        <v>7</v>
      </c>
      <c r="F19" s="64">
        <f t="shared" si="3"/>
        <v>8</v>
      </c>
      <c r="G19" s="69">
        <f t="shared" si="4"/>
        <v>2</v>
      </c>
      <c r="H19" s="105">
        <f t="shared" si="5"/>
        <v>9</v>
      </c>
      <c r="I19" s="80">
        <f t="shared" si="6"/>
        <v>12</v>
      </c>
      <c r="J19" s="79">
        <f t="shared" si="7"/>
        <v>8</v>
      </c>
      <c r="K19" s="123">
        <f t="shared" si="8"/>
        <v>3</v>
      </c>
      <c r="L19" s="122">
        <f t="shared" si="9"/>
        <v>8</v>
      </c>
      <c r="M19" s="110">
        <f t="shared" si="10"/>
        <v>4</v>
      </c>
      <c r="N19" s="111">
        <f t="shared" si="11"/>
        <v>8</v>
      </c>
      <c r="O19" s="5">
        <f t="shared" si="12"/>
        <v>48</v>
      </c>
      <c r="P19" s="9">
        <f t="shared" si="13"/>
        <v>3</v>
      </c>
      <c r="Q19" s="15">
        <f t="shared" si="14"/>
        <v>0</v>
      </c>
      <c r="R19" s="5">
        <f t="shared" si="17"/>
      </c>
      <c r="S19" t="str">
        <f t="shared" si="15"/>
        <v>Geoff</v>
      </c>
      <c r="T19" s="163">
        <v>15</v>
      </c>
      <c r="U19" s="149">
        <v>1</v>
      </c>
      <c r="V19" s="149">
        <f t="shared" si="16"/>
        <v>16</v>
      </c>
    </row>
    <row r="20" spans="1:22" ht="12.75">
      <c r="A20" s="21"/>
      <c r="B20" s="21"/>
      <c r="C20" s="61">
        <f t="shared" si="0"/>
      </c>
      <c r="D20" s="51">
        <f t="shared" si="1"/>
        <v>0</v>
      </c>
      <c r="E20" s="64">
        <f t="shared" si="2"/>
      </c>
      <c r="F20" s="64">
        <f t="shared" si="3"/>
        <v>0</v>
      </c>
      <c r="G20" s="69">
        <f t="shared" si="4"/>
      </c>
      <c r="H20" s="105">
        <f t="shared" si="5"/>
        <v>0</v>
      </c>
      <c r="I20" s="80">
        <f t="shared" si="6"/>
      </c>
      <c r="J20" s="79">
        <f t="shared" si="7"/>
        <v>0</v>
      </c>
      <c r="K20" s="123">
        <f t="shared" si="8"/>
      </c>
      <c r="L20" s="122">
        <f t="shared" si="9"/>
        <v>0</v>
      </c>
      <c r="M20" s="110">
        <f t="shared" si="10"/>
      </c>
      <c r="N20" s="111">
        <f t="shared" si="11"/>
        <v>0</v>
      </c>
      <c r="O20" s="5">
        <f t="shared" si="12"/>
        <v>0</v>
      </c>
      <c r="P20" s="9">
        <f t="shared" si="13"/>
      </c>
      <c r="Q20" s="15">
        <f t="shared" si="14"/>
        <v>0</v>
      </c>
      <c r="R20" s="5">
        <f t="shared" si="17"/>
      </c>
      <c r="S20">
        <f t="shared" si="15"/>
      </c>
      <c r="T20" s="163"/>
      <c r="U20" s="149"/>
      <c r="V20" s="149"/>
    </row>
    <row r="21" spans="1:22" ht="12.75">
      <c r="A21" s="21"/>
      <c r="B21" s="21"/>
      <c r="C21" s="61">
        <f t="shared" si="0"/>
      </c>
      <c r="D21" s="51">
        <f t="shared" si="1"/>
        <v>0</v>
      </c>
      <c r="E21" s="64">
        <f t="shared" si="2"/>
      </c>
      <c r="F21" s="64">
        <f t="shared" si="3"/>
        <v>0</v>
      </c>
      <c r="G21" s="69">
        <f t="shared" si="4"/>
      </c>
      <c r="H21" s="105">
        <f t="shared" si="5"/>
        <v>0</v>
      </c>
      <c r="I21" s="80">
        <f t="shared" si="6"/>
      </c>
      <c r="J21" s="79">
        <f t="shared" si="7"/>
        <v>0</v>
      </c>
      <c r="K21" s="123">
        <f t="shared" si="8"/>
      </c>
      <c r="L21" s="122">
        <f t="shared" si="9"/>
        <v>0</v>
      </c>
      <c r="M21" s="110">
        <f t="shared" si="10"/>
      </c>
      <c r="N21" s="111">
        <f t="shared" si="11"/>
        <v>0</v>
      </c>
      <c r="O21" s="5">
        <f t="shared" si="12"/>
        <v>0</v>
      </c>
      <c r="P21" s="9">
        <f t="shared" si="13"/>
      </c>
      <c r="Q21" s="15">
        <f t="shared" si="14"/>
        <v>0</v>
      </c>
      <c r="R21" s="5">
        <f t="shared" si="17"/>
      </c>
      <c r="S21">
        <f t="shared" si="15"/>
      </c>
      <c r="T21" s="163"/>
      <c r="U21" s="149"/>
      <c r="V21" s="149"/>
    </row>
    <row r="22" spans="1:22" ht="12.75">
      <c r="A22" s="21"/>
      <c r="B22" s="21"/>
      <c r="C22" s="61">
        <f t="shared" si="0"/>
      </c>
      <c r="D22" s="51">
        <f t="shared" si="1"/>
        <v>0</v>
      </c>
      <c r="E22" s="64">
        <f t="shared" si="2"/>
      </c>
      <c r="F22" s="64">
        <f t="shared" si="3"/>
        <v>0</v>
      </c>
      <c r="G22" s="69">
        <f t="shared" si="4"/>
      </c>
      <c r="H22" s="105">
        <f t="shared" si="5"/>
        <v>0</v>
      </c>
      <c r="I22" s="80">
        <f t="shared" si="6"/>
      </c>
      <c r="J22" s="79">
        <f t="shared" si="7"/>
        <v>0</v>
      </c>
      <c r="K22" s="123">
        <f t="shared" si="8"/>
      </c>
      <c r="L22" s="122">
        <f t="shared" si="9"/>
        <v>0</v>
      </c>
      <c r="M22" s="110">
        <f t="shared" si="10"/>
      </c>
      <c r="N22" s="111">
        <f t="shared" si="11"/>
        <v>0</v>
      </c>
      <c r="O22" s="5">
        <f t="shared" si="12"/>
        <v>0</v>
      </c>
      <c r="P22" s="9">
        <f t="shared" si="13"/>
      </c>
      <c r="Q22" s="15">
        <f t="shared" si="14"/>
        <v>0</v>
      </c>
      <c r="R22" s="5">
        <f t="shared" si="17"/>
      </c>
      <c r="S22">
        <f t="shared" si="15"/>
      </c>
      <c r="T22" s="163"/>
      <c r="U22" s="149"/>
      <c r="V22" s="149"/>
    </row>
    <row r="23" spans="1:22" ht="12.75">
      <c r="A23" s="22"/>
      <c r="B23" s="22"/>
      <c r="C23" s="61">
        <f t="shared" si="0"/>
      </c>
      <c r="D23" s="51">
        <f t="shared" si="1"/>
        <v>0</v>
      </c>
      <c r="E23" s="64">
        <f t="shared" si="2"/>
      </c>
      <c r="F23" s="64">
        <f t="shared" si="3"/>
        <v>0</v>
      </c>
      <c r="G23" s="69">
        <f t="shared" si="4"/>
      </c>
      <c r="H23" s="105">
        <f t="shared" si="5"/>
        <v>0</v>
      </c>
      <c r="I23" s="80">
        <f t="shared" si="6"/>
      </c>
      <c r="J23" s="79">
        <f t="shared" si="7"/>
        <v>0</v>
      </c>
      <c r="K23" s="123">
        <f t="shared" si="8"/>
      </c>
      <c r="L23" s="122">
        <f t="shared" si="9"/>
        <v>0</v>
      </c>
      <c r="M23" s="110">
        <f t="shared" si="10"/>
      </c>
      <c r="N23" s="111">
        <f t="shared" si="11"/>
        <v>0</v>
      </c>
      <c r="O23" s="6">
        <f t="shared" si="12"/>
        <v>0</v>
      </c>
      <c r="P23" s="11">
        <f t="shared" si="13"/>
      </c>
      <c r="Q23" s="16">
        <f t="shared" si="14"/>
        <v>0</v>
      </c>
      <c r="R23" s="6">
        <f>IF($O$5=$A23,RANK(Q23,Q$8:Q$23),"")</f>
      </c>
      <c r="S23">
        <f t="shared" si="15"/>
      </c>
      <c r="T23" s="151"/>
      <c r="U23" s="151"/>
      <c r="V23" s="151"/>
    </row>
    <row r="24" spans="2:17" ht="12.75">
      <c r="B24" s="46" t="s">
        <v>18</v>
      </c>
      <c r="C24" s="8">
        <f>IF(COUNTA(B8:B23)&gt;4,COUNTA(B8:B23),4)</f>
        <v>12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9"/>
      <c r="Q24" s="46"/>
    </row>
    <row r="25" spans="3:17" ht="12.75">
      <c r="C25" s="74" t="str">
        <f>C6</f>
        <v>Red</v>
      </c>
      <c r="D25" s="75"/>
      <c r="E25" s="76" t="str">
        <f>E6</f>
        <v>White</v>
      </c>
      <c r="F25" s="77"/>
      <c r="G25" s="104" t="str">
        <f>G6</f>
        <v>Green</v>
      </c>
      <c r="H25" s="106"/>
      <c r="I25" s="81" t="str">
        <f>I6</f>
        <v>Blue</v>
      </c>
      <c r="J25" s="82"/>
      <c r="K25" s="118" t="str">
        <f>K6</f>
        <v>Pink</v>
      </c>
      <c r="L25" s="119"/>
      <c r="M25" s="108" t="str">
        <f>M6</f>
        <v>Orange</v>
      </c>
      <c r="N25" s="112"/>
      <c r="O25" s="9"/>
      <c r="P25" s="9"/>
      <c r="Q25" s="46"/>
    </row>
    <row r="26" spans="2:16" ht="12.75">
      <c r="B26" s="17" t="s">
        <v>7</v>
      </c>
      <c r="C26" s="61" t="s">
        <v>5</v>
      </c>
      <c r="D26" s="52" t="s">
        <v>6</v>
      </c>
      <c r="E26" s="64" t="s">
        <v>5</v>
      </c>
      <c r="F26" s="65" t="s">
        <v>6</v>
      </c>
      <c r="G26" s="69" t="s">
        <v>5</v>
      </c>
      <c r="H26" s="107" t="s">
        <v>6</v>
      </c>
      <c r="I26" s="78" t="s">
        <v>5</v>
      </c>
      <c r="J26" s="83" t="s">
        <v>6</v>
      </c>
      <c r="K26" s="121" t="s">
        <v>5</v>
      </c>
      <c r="L26" s="124" t="s">
        <v>6</v>
      </c>
      <c r="M26" s="109" t="s">
        <v>5</v>
      </c>
      <c r="N26" s="113" t="s">
        <v>6</v>
      </c>
      <c r="P26" s="1"/>
    </row>
    <row r="27" spans="2:17" ht="12.75">
      <c r="B27" s="7">
        <v>1</v>
      </c>
      <c r="C27" s="53" t="str">
        <f>$B$17</f>
        <v>Nathan</v>
      </c>
      <c r="D27" s="29">
        <v>7</v>
      </c>
      <c r="E27" s="66" t="str">
        <f>$B$14</f>
        <v>Kev</v>
      </c>
      <c r="F27" s="39">
        <v>7</v>
      </c>
      <c r="G27" s="116" t="str">
        <f>$B$11</f>
        <v>Drew</v>
      </c>
      <c r="H27" s="39">
        <v>9</v>
      </c>
      <c r="I27" s="84" t="str">
        <f>$B$15</f>
        <v>Cam</v>
      </c>
      <c r="J27" s="39">
        <v>8</v>
      </c>
      <c r="K27" s="133" t="str">
        <f>$B$18</f>
        <v>Jason</v>
      </c>
      <c r="L27" s="39">
        <v>8</v>
      </c>
      <c r="M27" s="114" t="str">
        <f>$B$12</f>
        <v>Chad</v>
      </c>
      <c r="N27" s="39">
        <v>8</v>
      </c>
      <c r="O27" s="15" t="s">
        <v>100</v>
      </c>
      <c r="P27" s="9"/>
      <c r="Q27" s="46"/>
    </row>
    <row r="28" spans="2:16" ht="12.75">
      <c r="B28" s="5">
        <v>2</v>
      </c>
      <c r="C28" s="54" t="str">
        <f>$B$12</f>
        <v>Chad</v>
      </c>
      <c r="D28" s="29">
        <v>8</v>
      </c>
      <c r="E28" s="60" t="str">
        <f>$B$18</f>
        <v>Jason</v>
      </c>
      <c r="F28" s="23">
        <v>8</v>
      </c>
      <c r="G28" s="70" t="str">
        <f>$B$19</f>
        <v>Geoff</v>
      </c>
      <c r="H28" s="23">
        <v>9</v>
      </c>
      <c r="I28" s="84" t="str">
        <f>B9</f>
        <v>Garth</v>
      </c>
      <c r="J28" s="23">
        <v>8</v>
      </c>
      <c r="K28" s="133" t="str">
        <f>$B$8</f>
        <v>Karl</v>
      </c>
      <c r="L28" s="23">
        <v>9</v>
      </c>
      <c r="M28" s="114" t="str">
        <f>B13</f>
        <v>Richard</v>
      </c>
      <c r="N28" s="23">
        <v>8</v>
      </c>
      <c r="O28" s="1" t="s">
        <v>126</v>
      </c>
      <c r="P28" s="1"/>
    </row>
    <row r="29" spans="2:16" ht="12.75">
      <c r="B29" s="5">
        <v>3</v>
      </c>
      <c r="C29" s="54" t="str">
        <f>B11</f>
        <v>Drew</v>
      </c>
      <c r="D29" s="29">
        <v>10</v>
      </c>
      <c r="E29" s="60" t="str">
        <f>$B$9</f>
        <v>Garth</v>
      </c>
      <c r="F29" s="23">
        <v>8</v>
      </c>
      <c r="G29" s="70" t="str">
        <f>$B$13</f>
        <v>Richard</v>
      </c>
      <c r="H29" s="23">
        <v>9</v>
      </c>
      <c r="I29" s="84" t="str">
        <f>$B$10</f>
        <v>Dave H</v>
      </c>
      <c r="J29" s="23">
        <v>9</v>
      </c>
      <c r="K29" s="133" t="str">
        <f>$B$19</f>
        <v>Geoff</v>
      </c>
      <c r="L29" s="23">
        <v>8</v>
      </c>
      <c r="M29" s="114" t="str">
        <f>$B$8</f>
        <v>Karl</v>
      </c>
      <c r="N29" s="23">
        <v>9</v>
      </c>
      <c r="O29" s="1" t="s">
        <v>100</v>
      </c>
      <c r="P29" s="1"/>
    </row>
    <row r="30" spans="2:16" ht="12.75">
      <c r="B30" s="5">
        <v>4</v>
      </c>
      <c r="C30" s="54" t="str">
        <f>$B$16</f>
        <v>Tracey</v>
      </c>
      <c r="D30" s="29">
        <v>7</v>
      </c>
      <c r="E30" s="60" t="str">
        <f>$B$17</f>
        <v>Nathan</v>
      </c>
      <c r="F30" s="23">
        <v>7</v>
      </c>
      <c r="G30" s="70" t="str">
        <f>$B$15</f>
        <v>Cam</v>
      </c>
      <c r="H30" s="23">
        <v>10</v>
      </c>
      <c r="I30" s="84" t="str">
        <f>$B$14</f>
        <v>Kev</v>
      </c>
      <c r="J30" s="23">
        <v>8</v>
      </c>
      <c r="K30" s="133" t="str">
        <f>B12</f>
        <v>Chad</v>
      </c>
      <c r="L30" s="23">
        <v>8</v>
      </c>
      <c r="M30" s="114" t="str">
        <f>$B$19</f>
        <v>Geoff</v>
      </c>
      <c r="N30" s="23">
        <v>8</v>
      </c>
      <c r="O30" s="1" t="s">
        <v>107</v>
      </c>
      <c r="P30" s="1"/>
    </row>
    <row r="31" spans="2:16" ht="12.75">
      <c r="B31" s="5">
        <v>5</v>
      </c>
      <c r="C31" s="54" t="str">
        <f>$B$14</f>
        <v>Kev</v>
      </c>
      <c r="D31" s="29">
        <v>7</v>
      </c>
      <c r="E31" s="60" t="str">
        <f>$B$10</f>
        <v>Dave H</v>
      </c>
      <c r="F31" s="23">
        <v>6</v>
      </c>
      <c r="G31" s="70" t="str">
        <f>$B$12</f>
        <v>Chad</v>
      </c>
      <c r="H31" s="23">
        <v>9</v>
      </c>
      <c r="I31" s="84" t="str">
        <f>$B$11</f>
        <v>Drew</v>
      </c>
      <c r="J31" s="23">
        <v>10</v>
      </c>
      <c r="K31" s="133" t="str">
        <f>$B$9</f>
        <v>Garth</v>
      </c>
      <c r="L31" s="23">
        <v>9</v>
      </c>
      <c r="M31" s="114" t="str">
        <f>C30</f>
        <v>Tracey</v>
      </c>
      <c r="N31" s="23">
        <v>6</v>
      </c>
      <c r="O31" s="1" t="s">
        <v>100</v>
      </c>
      <c r="P31" s="1"/>
    </row>
    <row r="32" spans="2:16" ht="12.75">
      <c r="B32" s="5">
        <v>6</v>
      </c>
      <c r="C32" s="54" t="str">
        <f>$B$13</f>
        <v>Richard</v>
      </c>
      <c r="D32" s="29">
        <v>8</v>
      </c>
      <c r="E32" s="60" t="str">
        <f>$B$12</f>
        <v>Chad</v>
      </c>
      <c r="F32" s="23">
        <v>8</v>
      </c>
      <c r="G32" s="70" t="str">
        <f>$B$14</f>
        <v>Kev</v>
      </c>
      <c r="H32" s="23">
        <v>7</v>
      </c>
      <c r="I32" s="84" t="str">
        <f>$B$17</f>
        <v>Nathan</v>
      </c>
      <c r="J32" s="23">
        <v>5</v>
      </c>
      <c r="K32" s="133" t="str">
        <f>$B$10</f>
        <v>Dave H</v>
      </c>
      <c r="L32" s="23">
        <v>8</v>
      </c>
      <c r="M32" s="114" t="str">
        <f>$B$9</f>
        <v>Garth</v>
      </c>
      <c r="N32" s="23">
        <v>8</v>
      </c>
      <c r="O32" s="1" t="s">
        <v>127</v>
      </c>
      <c r="P32" s="1"/>
    </row>
    <row r="33" spans="2:16" ht="12.75">
      <c r="B33" s="5">
        <v>7</v>
      </c>
      <c r="C33" s="54" t="str">
        <f>$B$8</f>
        <v>Karl</v>
      </c>
      <c r="D33" s="29">
        <v>10</v>
      </c>
      <c r="E33" s="60" t="str">
        <f>$B$19</f>
        <v>Geoff</v>
      </c>
      <c r="F33" s="23">
        <v>8</v>
      </c>
      <c r="G33" s="70" t="str">
        <f>$B$9</f>
        <v>Garth</v>
      </c>
      <c r="H33" s="23">
        <v>9</v>
      </c>
      <c r="I33" s="84" t="str">
        <f>B18</f>
        <v>Jason</v>
      </c>
      <c r="J33" s="23">
        <v>9</v>
      </c>
      <c r="K33" s="133" t="str">
        <f>$B$13</f>
        <v>Richard</v>
      </c>
      <c r="L33" s="23">
        <v>8</v>
      </c>
      <c r="M33" s="114" t="str">
        <f>$B$10</f>
        <v>Dave H</v>
      </c>
      <c r="N33" s="23">
        <v>8</v>
      </c>
      <c r="O33" s="1" t="s">
        <v>101</v>
      </c>
      <c r="P33" s="1"/>
    </row>
    <row r="34" spans="2:16" ht="12.75">
      <c r="B34" s="5">
        <v>8</v>
      </c>
      <c r="C34" s="54" t="str">
        <f>$B$19</f>
        <v>Geoff</v>
      </c>
      <c r="D34" s="29">
        <v>7</v>
      </c>
      <c r="E34" s="60" t="str">
        <f>B16</f>
        <v>Tracey</v>
      </c>
      <c r="F34" s="23">
        <v>9</v>
      </c>
      <c r="G34" s="70" t="str">
        <f>$B$10</f>
        <v>Dave H</v>
      </c>
      <c r="H34" s="23">
        <v>5</v>
      </c>
      <c r="I34" s="84" t="str">
        <f>B8</f>
        <v>Karl</v>
      </c>
      <c r="J34" s="23">
        <v>10</v>
      </c>
      <c r="K34" s="133" t="str">
        <f>C27</f>
        <v>Nathan</v>
      </c>
      <c r="L34" s="23">
        <v>6</v>
      </c>
      <c r="M34" s="114" t="str">
        <f>B18</f>
        <v>Jason</v>
      </c>
      <c r="N34" s="23">
        <v>8</v>
      </c>
      <c r="O34" s="1" t="s">
        <v>101</v>
      </c>
      <c r="P34" s="1"/>
    </row>
    <row r="35" spans="2:16" ht="12.75">
      <c r="B35" s="5">
        <v>9</v>
      </c>
      <c r="C35" s="54" t="str">
        <f>$B$15</f>
        <v>Cam</v>
      </c>
      <c r="D35" s="29">
        <v>9</v>
      </c>
      <c r="E35" s="60" t="str">
        <f>$B$13</f>
        <v>Richard</v>
      </c>
      <c r="F35" s="23">
        <v>9</v>
      </c>
      <c r="G35" s="70" t="str">
        <f>$B$18</f>
        <v>Jason</v>
      </c>
      <c r="H35" s="23">
        <v>9</v>
      </c>
      <c r="I35" s="84" t="str">
        <f>$B$12</f>
        <v>Chad</v>
      </c>
      <c r="J35" s="23">
        <v>8</v>
      </c>
      <c r="K35" s="133" t="str">
        <f>C30</f>
        <v>Tracey</v>
      </c>
      <c r="L35" s="23">
        <v>8</v>
      </c>
      <c r="M35" s="114" t="str">
        <f>C27</f>
        <v>Nathan</v>
      </c>
      <c r="N35" s="23">
        <v>6</v>
      </c>
      <c r="O35" s="1" t="s">
        <v>128</v>
      </c>
      <c r="P35" s="1"/>
    </row>
    <row r="36" spans="2:16" ht="12.75">
      <c r="B36" s="5">
        <v>10</v>
      </c>
      <c r="C36" s="54" t="str">
        <f>$B$9</f>
        <v>Garth</v>
      </c>
      <c r="D36" s="29">
        <v>7</v>
      </c>
      <c r="E36" s="60" t="str">
        <f>B11</f>
        <v>Drew</v>
      </c>
      <c r="F36" s="23">
        <v>9</v>
      </c>
      <c r="G36" s="70" t="str">
        <f>$B$16</f>
        <v>Tracey</v>
      </c>
      <c r="H36" s="23">
        <v>9</v>
      </c>
      <c r="I36" s="84" t="str">
        <f>$B$13</f>
        <v>Richard</v>
      </c>
      <c r="J36" s="23">
        <v>9</v>
      </c>
      <c r="K36" s="133" t="str">
        <f>$B$14</f>
        <v>Kev</v>
      </c>
      <c r="L36" s="23">
        <v>7</v>
      </c>
      <c r="M36" s="114" t="str">
        <f>C35</f>
        <v>Cam</v>
      </c>
      <c r="N36" s="23">
        <v>8</v>
      </c>
      <c r="O36" s="1" t="s">
        <v>129</v>
      </c>
      <c r="P36" s="1"/>
    </row>
    <row r="37" spans="2:16" ht="12.75">
      <c r="B37" s="5">
        <v>11</v>
      </c>
      <c r="C37" s="54" t="str">
        <f>$B$10</f>
        <v>Dave H</v>
      </c>
      <c r="D37" s="29">
        <v>6</v>
      </c>
      <c r="E37" s="60" t="str">
        <f>B15</f>
        <v>Cam</v>
      </c>
      <c r="F37" s="23">
        <v>8</v>
      </c>
      <c r="G37" s="70" t="str">
        <f>B8</f>
        <v>Karl</v>
      </c>
      <c r="H37" s="23">
        <v>10</v>
      </c>
      <c r="I37" s="84" t="str">
        <f>$B$16</f>
        <v>Tracey</v>
      </c>
      <c r="J37" s="23">
        <v>7</v>
      </c>
      <c r="K37" s="133" t="str">
        <f>C29</f>
        <v>Drew</v>
      </c>
      <c r="L37" s="23">
        <v>10</v>
      </c>
      <c r="M37" s="114" t="str">
        <f>$B$14</f>
        <v>Kev</v>
      </c>
      <c r="N37" s="23">
        <v>6</v>
      </c>
      <c r="O37" s="1" t="s">
        <v>130</v>
      </c>
      <c r="P37" s="1"/>
    </row>
    <row r="38" spans="2:16" ht="12.75">
      <c r="B38" s="5">
        <v>12</v>
      </c>
      <c r="C38" s="54" t="str">
        <f>$B$18</f>
        <v>Jason</v>
      </c>
      <c r="D38" s="29">
        <v>7</v>
      </c>
      <c r="E38" s="60" t="str">
        <f>$B$8</f>
        <v>Karl</v>
      </c>
      <c r="F38" s="23">
        <v>9</v>
      </c>
      <c r="G38" s="70" t="str">
        <f>B17</f>
        <v>Nathan</v>
      </c>
      <c r="H38" s="23">
        <v>3</v>
      </c>
      <c r="I38" s="84" t="str">
        <f>C34</f>
        <v>Geoff</v>
      </c>
      <c r="J38" s="23">
        <v>8</v>
      </c>
      <c r="K38" s="133" t="str">
        <f>B15</f>
        <v>Cam</v>
      </c>
      <c r="L38" s="23">
        <v>8</v>
      </c>
      <c r="M38" s="114" t="str">
        <f>B11</f>
        <v>Drew</v>
      </c>
      <c r="N38" s="23">
        <v>9</v>
      </c>
      <c r="O38" s="1" t="s">
        <v>130</v>
      </c>
      <c r="P38" s="1"/>
    </row>
    <row r="39" spans="2:16" ht="12.75">
      <c r="B39" s="5">
        <v>13</v>
      </c>
      <c r="C39" s="54"/>
      <c r="D39" s="29"/>
      <c r="E39" s="60"/>
      <c r="F39" s="23"/>
      <c r="G39" s="70"/>
      <c r="H39" s="23"/>
      <c r="I39" s="84"/>
      <c r="J39" s="23"/>
      <c r="K39" s="133"/>
      <c r="L39" s="23"/>
      <c r="M39" s="114"/>
      <c r="N39" s="23"/>
      <c r="P39" s="1"/>
    </row>
    <row r="40" spans="2:16" ht="12.75">
      <c r="B40" s="5">
        <v>14</v>
      </c>
      <c r="C40" s="54"/>
      <c r="D40" s="29"/>
      <c r="E40" s="60"/>
      <c r="F40" s="23"/>
      <c r="G40" s="70"/>
      <c r="H40" s="23"/>
      <c r="I40" s="84"/>
      <c r="J40" s="23"/>
      <c r="K40" s="133"/>
      <c r="L40" s="23"/>
      <c r="M40" s="114"/>
      <c r="N40" s="23"/>
      <c r="P40" s="1"/>
    </row>
    <row r="41" spans="2:16" ht="12.75">
      <c r="B41" s="5">
        <v>15</v>
      </c>
      <c r="C41" s="54"/>
      <c r="D41" s="29"/>
      <c r="E41" s="60"/>
      <c r="F41" s="23"/>
      <c r="G41" s="70"/>
      <c r="H41" s="23"/>
      <c r="I41" s="84"/>
      <c r="J41" s="23"/>
      <c r="K41" s="133"/>
      <c r="L41" s="23"/>
      <c r="M41" s="114"/>
      <c r="N41" s="23"/>
      <c r="P41" s="1"/>
    </row>
    <row r="42" spans="2:16" ht="12.75">
      <c r="B42" s="5">
        <v>16</v>
      </c>
      <c r="C42" s="54"/>
      <c r="D42" s="29"/>
      <c r="E42" s="60"/>
      <c r="F42" s="23"/>
      <c r="G42" s="70"/>
      <c r="H42" s="23"/>
      <c r="I42" s="84"/>
      <c r="J42" s="23"/>
      <c r="K42" s="133"/>
      <c r="L42" s="23"/>
      <c r="M42" s="114"/>
      <c r="N42" s="23"/>
      <c r="P42" s="1"/>
    </row>
    <row r="43" spans="2:16" ht="12.75">
      <c r="B43" s="6"/>
      <c r="C43" s="22"/>
      <c r="D43" s="29"/>
      <c r="E43" s="21"/>
      <c r="F43" s="23"/>
      <c r="G43" s="21"/>
      <c r="H43" s="23"/>
      <c r="I43" s="22"/>
      <c r="J43" s="23"/>
      <c r="K43" s="22"/>
      <c r="L43" s="23"/>
      <c r="M43" s="22"/>
      <c r="N43" s="23"/>
      <c r="P43" s="1"/>
    </row>
    <row r="44" spans="2:15" ht="12.75">
      <c r="B44" s="47"/>
      <c r="C44" s="46"/>
      <c r="D44" s="48"/>
      <c r="E44" s="48"/>
      <c r="F44" s="48"/>
      <c r="G44" s="48"/>
      <c r="H44" s="48"/>
      <c r="I44" s="46"/>
      <c r="J44" s="48"/>
      <c r="K44" s="46"/>
      <c r="L44" s="48"/>
      <c r="M44" s="46"/>
      <c r="N44" s="48"/>
      <c r="O44" s="47"/>
    </row>
    <row r="45" spans="1:18" s="19" customFormat="1" ht="12.75">
      <c r="A45" s="1"/>
      <c r="B45" s="9"/>
      <c r="C45" s="9"/>
      <c r="D45" s="45"/>
      <c r="E45" s="9"/>
      <c r="F45" s="45"/>
      <c r="G45" s="9"/>
      <c r="H45" s="9"/>
      <c r="I45" s="9"/>
      <c r="J45" s="1"/>
      <c r="K45" s="9"/>
      <c r="L45" s="1"/>
      <c r="M45" s="9"/>
      <c r="N45" s="1"/>
      <c r="O45" s="1"/>
      <c r="P45" s="47"/>
      <c r="Q45" s="47"/>
      <c r="R45" s="47"/>
    </row>
    <row r="46" spans="1:18" s="19" customFormat="1" ht="12.75">
      <c r="A46" s="1" t="s">
        <v>38</v>
      </c>
      <c r="B46" s="18" t="s">
        <v>48</v>
      </c>
      <c r="C46" s="10"/>
      <c r="D46" s="10"/>
      <c r="E46" s="10"/>
      <c r="F46" s="40"/>
      <c r="G46" s="10"/>
      <c r="H46" s="10"/>
      <c r="I46" s="10"/>
      <c r="J46" s="24"/>
      <c r="K46" s="10"/>
      <c r="L46" s="24"/>
      <c r="M46" s="10"/>
      <c r="N46" s="24"/>
      <c r="O46" s="1"/>
      <c r="P46" s="47"/>
      <c r="Q46" s="47"/>
      <c r="R46" s="47"/>
    </row>
    <row r="47" spans="1:18" s="19" customFormat="1" ht="12.75">
      <c r="A47" s="1"/>
      <c r="B47" s="49" t="s">
        <v>51</v>
      </c>
      <c r="C47" s="9"/>
      <c r="D47" s="9"/>
      <c r="E47" s="9"/>
      <c r="F47" s="9"/>
      <c r="G47" s="9"/>
      <c r="H47" s="9"/>
      <c r="I47" s="9"/>
      <c r="J47" s="14"/>
      <c r="K47" s="9"/>
      <c r="L47" s="14"/>
      <c r="M47" s="9"/>
      <c r="N47" s="14"/>
      <c r="O47" s="1"/>
      <c r="P47" s="47"/>
      <c r="Q47" s="47"/>
      <c r="R47" s="47"/>
    </row>
    <row r="48" spans="1:18" s="19" customFormat="1" ht="12.75">
      <c r="A48" s="1"/>
      <c r="B48" s="49" t="s">
        <v>49</v>
      </c>
      <c r="C48" s="9"/>
      <c r="D48" s="9"/>
      <c r="E48" s="9"/>
      <c r="F48" s="9"/>
      <c r="G48" s="9"/>
      <c r="H48" s="9"/>
      <c r="I48" s="9"/>
      <c r="J48" s="14"/>
      <c r="K48" s="9"/>
      <c r="L48" s="14"/>
      <c r="M48" s="9"/>
      <c r="N48" s="14"/>
      <c r="O48" s="1"/>
      <c r="P48" s="47"/>
      <c r="Q48" s="47"/>
      <c r="R48" s="47"/>
    </row>
    <row r="49" spans="1:18" s="19" customFormat="1" ht="12.75">
      <c r="A49" s="1"/>
      <c r="B49" s="49" t="s">
        <v>50</v>
      </c>
      <c r="C49" s="9"/>
      <c r="D49" s="9"/>
      <c r="E49" s="9"/>
      <c r="F49" s="9"/>
      <c r="G49" s="9"/>
      <c r="H49" s="9"/>
      <c r="I49" s="9"/>
      <c r="J49" s="14"/>
      <c r="K49" s="9"/>
      <c r="L49" s="14"/>
      <c r="M49" s="9"/>
      <c r="N49" s="14"/>
      <c r="O49" s="1"/>
      <c r="P49" s="47"/>
      <c r="Q49" s="47"/>
      <c r="R49" s="47"/>
    </row>
    <row r="50" spans="1:18" s="19" customFormat="1" ht="12.75">
      <c r="A50" s="1"/>
      <c r="B50" s="49" t="s">
        <v>52</v>
      </c>
      <c r="C50" s="9"/>
      <c r="D50" s="9"/>
      <c r="E50" s="9"/>
      <c r="F50" s="9"/>
      <c r="G50" s="9"/>
      <c r="H50" s="9"/>
      <c r="I50" s="9"/>
      <c r="J50" s="14"/>
      <c r="K50" s="9"/>
      <c r="L50" s="14"/>
      <c r="M50" s="9"/>
      <c r="N50" s="14"/>
      <c r="O50" s="1"/>
      <c r="P50" s="47"/>
      <c r="Q50" s="47"/>
      <c r="R50" s="47"/>
    </row>
    <row r="51" spans="1:18" s="19" customFormat="1" ht="12.75">
      <c r="A51" s="1"/>
      <c r="B51" s="49" t="s">
        <v>53</v>
      </c>
      <c r="C51" s="9"/>
      <c r="D51" s="9"/>
      <c r="E51" s="9"/>
      <c r="F51" s="9"/>
      <c r="G51" s="9"/>
      <c r="H51" s="9"/>
      <c r="I51" s="9"/>
      <c r="J51" s="14"/>
      <c r="K51" s="9"/>
      <c r="L51" s="14"/>
      <c r="M51" s="9"/>
      <c r="N51" s="14"/>
      <c r="O51" s="1"/>
      <c r="P51" s="47"/>
      <c r="Q51" s="47"/>
      <c r="R51" s="47"/>
    </row>
    <row r="52" spans="1:18" s="19" customFormat="1" ht="12.75">
      <c r="A52" s="1"/>
      <c r="B52" s="49" t="s">
        <v>54</v>
      </c>
      <c r="C52" s="9"/>
      <c r="D52" s="9"/>
      <c r="E52" s="9"/>
      <c r="F52" s="9"/>
      <c r="G52" s="9"/>
      <c r="H52" s="9"/>
      <c r="I52" s="9"/>
      <c r="J52" s="14"/>
      <c r="K52" s="9"/>
      <c r="L52" s="14"/>
      <c r="M52" s="9"/>
      <c r="N52" s="14"/>
      <c r="O52" s="1"/>
      <c r="P52" s="47"/>
      <c r="Q52" s="47"/>
      <c r="R52" s="47"/>
    </row>
    <row r="53" spans="1:18" s="19" customFormat="1" ht="12.75">
      <c r="A53" s="1"/>
      <c r="B53" s="49" t="s">
        <v>55</v>
      </c>
      <c r="C53" s="9"/>
      <c r="D53" s="9"/>
      <c r="E53" s="9"/>
      <c r="F53" s="9"/>
      <c r="G53" s="9"/>
      <c r="H53" s="9"/>
      <c r="I53" s="9"/>
      <c r="J53" s="14"/>
      <c r="K53" s="9"/>
      <c r="L53" s="14"/>
      <c r="M53" s="9"/>
      <c r="N53" s="14"/>
      <c r="O53" s="1"/>
      <c r="P53" s="47"/>
      <c r="Q53" s="47"/>
      <c r="R53" s="47"/>
    </row>
    <row r="54" spans="1:18" s="19" customFormat="1" ht="12.75">
      <c r="A54" s="1"/>
      <c r="B54" s="15" t="s">
        <v>56</v>
      </c>
      <c r="C54" s="9"/>
      <c r="D54" s="9"/>
      <c r="E54" s="9"/>
      <c r="F54" s="9"/>
      <c r="G54" s="9"/>
      <c r="H54" s="9"/>
      <c r="I54" s="9"/>
      <c r="J54" s="14"/>
      <c r="K54" s="9"/>
      <c r="L54" s="14"/>
      <c r="M54" s="9"/>
      <c r="N54" s="14"/>
      <c r="O54" s="1"/>
      <c r="P54" s="47"/>
      <c r="Q54" s="47"/>
      <c r="R54" s="47"/>
    </row>
    <row r="55" spans="1:18" s="19" customFormat="1" ht="12.75">
      <c r="A55" s="1"/>
      <c r="B55" s="15" t="s">
        <v>57</v>
      </c>
      <c r="C55" s="9"/>
      <c r="D55" s="9"/>
      <c r="E55" s="9"/>
      <c r="F55" s="9"/>
      <c r="G55" s="9"/>
      <c r="H55" s="9"/>
      <c r="I55" s="9"/>
      <c r="J55" s="14"/>
      <c r="K55" s="9"/>
      <c r="L55" s="14"/>
      <c r="M55" s="9"/>
      <c r="N55" s="14"/>
      <c r="O55" s="1"/>
      <c r="P55" s="47"/>
      <c r="Q55" s="47"/>
      <c r="R55" s="47"/>
    </row>
    <row r="56" spans="1:18" s="19" customFormat="1" ht="12.75">
      <c r="A56" s="1"/>
      <c r="B56" s="15" t="s">
        <v>58</v>
      </c>
      <c r="C56" s="9"/>
      <c r="D56" s="9"/>
      <c r="E56" s="9"/>
      <c r="F56" s="9"/>
      <c r="G56" s="9"/>
      <c r="H56" s="9"/>
      <c r="I56" s="9"/>
      <c r="J56" s="14"/>
      <c r="K56" s="9"/>
      <c r="L56" s="14"/>
      <c r="M56" s="9"/>
      <c r="N56" s="14"/>
      <c r="O56" s="1"/>
      <c r="P56" s="47"/>
      <c r="Q56" s="47"/>
      <c r="R56" s="47"/>
    </row>
    <row r="57" spans="1:18" s="19" customFormat="1" ht="12.75">
      <c r="A57" s="1"/>
      <c r="B57" s="16" t="s">
        <v>71</v>
      </c>
      <c r="C57" s="11"/>
      <c r="D57" s="11"/>
      <c r="E57" s="11"/>
      <c r="F57" s="11"/>
      <c r="G57" s="11"/>
      <c r="H57" s="11"/>
      <c r="I57" s="11"/>
      <c r="J57" s="13"/>
      <c r="K57" s="11"/>
      <c r="L57" s="13"/>
      <c r="M57" s="11"/>
      <c r="N57" s="13"/>
      <c r="O57" s="1"/>
      <c r="P57" s="47"/>
      <c r="Q57" s="47"/>
      <c r="R57" s="47"/>
    </row>
    <row r="58" spans="1:18" s="19" customFormat="1" ht="12.75">
      <c r="A58" s="1"/>
      <c r="B58" s="9"/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7"/>
      <c r="Q58" s="47"/>
      <c r="R58" s="47"/>
    </row>
    <row r="59" spans="1:18" s="19" customFormat="1" ht="12.75">
      <c r="A59" s="1" t="s">
        <v>40</v>
      </c>
      <c r="B59" s="58" t="s">
        <v>61</v>
      </c>
      <c r="C59" s="10"/>
      <c r="D59" s="10"/>
      <c r="E59" s="10"/>
      <c r="F59" s="10"/>
      <c r="G59" s="10"/>
      <c r="H59" s="10"/>
      <c r="I59" s="10"/>
      <c r="J59" s="24"/>
      <c r="K59" s="10"/>
      <c r="L59" s="24"/>
      <c r="M59" s="10"/>
      <c r="N59" s="24"/>
      <c r="O59" s="1"/>
      <c r="P59" s="47"/>
      <c r="Q59" s="47"/>
      <c r="R59" s="47"/>
    </row>
    <row r="60" spans="1:18" s="19" customFormat="1" ht="12.75">
      <c r="A60" s="1"/>
      <c r="B60" s="49" t="s">
        <v>62</v>
      </c>
      <c r="C60" s="9"/>
      <c r="D60" s="9"/>
      <c r="E60" s="9"/>
      <c r="F60" s="9"/>
      <c r="G60" s="9"/>
      <c r="H60" s="9"/>
      <c r="I60" s="9"/>
      <c r="J60" s="14"/>
      <c r="K60" s="9"/>
      <c r="L60" s="14"/>
      <c r="M60" s="9"/>
      <c r="N60" s="14"/>
      <c r="O60" s="1"/>
      <c r="P60" s="47"/>
      <c r="Q60" s="47"/>
      <c r="R60" s="47"/>
    </row>
    <row r="61" spans="1:18" s="19" customFormat="1" ht="12.75">
      <c r="A61" s="1"/>
      <c r="B61" s="49" t="s">
        <v>63</v>
      </c>
      <c r="C61" s="9"/>
      <c r="D61" s="9"/>
      <c r="E61" s="9"/>
      <c r="F61" s="9"/>
      <c r="G61" s="9"/>
      <c r="H61" s="9"/>
      <c r="I61" s="9"/>
      <c r="J61" s="14"/>
      <c r="K61" s="9"/>
      <c r="L61" s="14"/>
      <c r="M61" s="9"/>
      <c r="N61" s="14"/>
      <c r="O61" s="1"/>
      <c r="P61" s="47"/>
      <c r="Q61" s="47"/>
      <c r="R61" s="47"/>
    </row>
    <row r="62" spans="1:18" s="19" customFormat="1" ht="12.75">
      <c r="A62" s="1"/>
      <c r="B62" s="49" t="s">
        <v>64</v>
      </c>
      <c r="C62" s="9"/>
      <c r="D62" s="9"/>
      <c r="E62" s="9"/>
      <c r="F62" s="9"/>
      <c r="G62" s="9"/>
      <c r="H62" s="9"/>
      <c r="I62" s="9"/>
      <c r="J62" s="14"/>
      <c r="K62" s="9"/>
      <c r="L62" s="14"/>
      <c r="M62" s="9"/>
      <c r="N62" s="14"/>
      <c r="O62" s="1"/>
      <c r="P62" s="47"/>
      <c r="Q62" s="47"/>
      <c r="R62" s="47"/>
    </row>
    <row r="63" spans="1:18" s="19" customFormat="1" ht="12.75">
      <c r="A63" s="1"/>
      <c r="B63" s="57" t="s">
        <v>65</v>
      </c>
      <c r="C63" s="9"/>
      <c r="D63" s="9"/>
      <c r="E63" s="9"/>
      <c r="F63" s="9"/>
      <c r="G63" s="9"/>
      <c r="H63" s="9"/>
      <c r="I63" s="9"/>
      <c r="J63" s="14"/>
      <c r="K63" s="9"/>
      <c r="L63" s="14"/>
      <c r="M63" s="9"/>
      <c r="N63" s="14"/>
      <c r="O63" s="1"/>
      <c r="P63" s="47"/>
      <c r="Q63" s="47"/>
      <c r="R63" s="47"/>
    </row>
    <row r="64" spans="1:18" s="19" customFormat="1" ht="12.75">
      <c r="A64" s="1"/>
      <c r="B64" s="15" t="s">
        <v>66</v>
      </c>
      <c r="C64" s="9"/>
      <c r="D64" s="9"/>
      <c r="E64" s="9"/>
      <c r="F64" s="9"/>
      <c r="G64" s="9"/>
      <c r="H64" s="9"/>
      <c r="I64" s="9"/>
      <c r="J64" s="14"/>
      <c r="K64" s="9"/>
      <c r="L64" s="14"/>
      <c r="M64" s="9"/>
      <c r="N64" s="14"/>
      <c r="O64" s="1"/>
      <c r="P64" s="47"/>
      <c r="Q64" s="47"/>
      <c r="R64" s="47"/>
    </row>
    <row r="65" spans="1:18" s="19" customFormat="1" ht="12.75">
      <c r="A65" s="1"/>
      <c r="B65" s="15" t="s">
        <v>67</v>
      </c>
      <c r="C65" s="9"/>
      <c r="D65" s="9"/>
      <c r="E65" s="9"/>
      <c r="F65" s="9"/>
      <c r="G65" s="9"/>
      <c r="H65" s="9"/>
      <c r="I65" s="9"/>
      <c r="J65" s="14"/>
      <c r="K65" s="9"/>
      <c r="L65" s="14"/>
      <c r="M65" s="9"/>
      <c r="N65" s="14"/>
      <c r="O65" s="1"/>
      <c r="P65" s="47"/>
      <c r="Q65" s="47"/>
      <c r="R65" s="47"/>
    </row>
    <row r="66" spans="1:18" s="19" customFormat="1" ht="12.75">
      <c r="A66" s="1"/>
      <c r="B66" s="16" t="s">
        <v>68</v>
      </c>
      <c r="C66" s="11"/>
      <c r="D66" s="11"/>
      <c r="E66" s="11"/>
      <c r="F66" s="11"/>
      <c r="G66" s="11"/>
      <c r="H66" s="11"/>
      <c r="I66" s="11"/>
      <c r="J66" s="13"/>
      <c r="K66" s="11"/>
      <c r="L66" s="13"/>
      <c r="M66" s="11"/>
      <c r="N66" s="13"/>
      <c r="O66" s="1"/>
      <c r="P66" s="47"/>
      <c r="Q66" s="47"/>
      <c r="R66" s="47"/>
    </row>
    <row r="67" spans="1:18" s="19" customFormat="1" ht="12.75">
      <c r="A67" s="1"/>
      <c r="B67" s="9"/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7"/>
      <c r="Q67" s="47"/>
      <c r="R67" s="47"/>
    </row>
    <row r="68" spans="1:18" s="19" customFormat="1" ht="12.75">
      <c r="A68" s="1" t="s">
        <v>60</v>
      </c>
      <c r="B68" s="18" t="s">
        <v>69</v>
      </c>
      <c r="C68" s="10"/>
      <c r="D68" s="10"/>
      <c r="E68" s="10"/>
      <c r="F68" s="10"/>
      <c r="G68" s="10"/>
      <c r="H68" s="10"/>
      <c r="I68" s="10"/>
      <c r="J68" s="24"/>
      <c r="K68" s="10"/>
      <c r="L68" s="24"/>
      <c r="M68" s="10"/>
      <c r="N68" s="24"/>
      <c r="O68" s="1"/>
      <c r="P68" s="47"/>
      <c r="Q68" s="47"/>
      <c r="R68" s="47"/>
    </row>
    <row r="69" spans="1:18" s="19" customFormat="1" ht="12.75">
      <c r="A69" s="1"/>
      <c r="B69" s="16" t="s">
        <v>70</v>
      </c>
      <c r="C69" s="11"/>
      <c r="D69" s="11"/>
      <c r="E69" s="11"/>
      <c r="F69" s="11"/>
      <c r="G69" s="11"/>
      <c r="H69" s="11"/>
      <c r="I69" s="11"/>
      <c r="J69" s="13"/>
      <c r="K69" s="11"/>
      <c r="L69" s="13"/>
      <c r="M69" s="11"/>
      <c r="N69" s="13"/>
      <c r="O69" s="1"/>
      <c r="P69" s="47"/>
      <c r="Q69" s="47"/>
      <c r="R69" s="47"/>
    </row>
    <row r="70" spans="1:18" s="19" customFormat="1" ht="12.75">
      <c r="A70" s="1"/>
      <c r="B70" s="9"/>
      <c r="C70" s="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7"/>
      <c r="Q70" s="47"/>
      <c r="R70" s="47"/>
    </row>
    <row r="71" spans="1:18" s="19" customFormat="1" ht="12.75">
      <c r="A71" s="1"/>
      <c r="B71" s="9"/>
      <c r="C71" s="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7"/>
      <c r="Q71" s="47"/>
      <c r="R71" s="47"/>
    </row>
    <row r="72" spans="1:18" s="19" customFormat="1" ht="12.75">
      <c r="A72" s="1"/>
      <c r="B72" s="9"/>
      <c r="C72" s="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7"/>
      <c r="Q72" s="47"/>
      <c r="R72" s="47"/>
    </row>
    <row r="73" spans="1:18" s="19" customFormat="1" ht="12.75">
      <c r="A73" s="1"/>
      <c r="B73" s="9"/>
      <c r="C73" s="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7"/>
      <c r="Q73" s="47"/>
      <c r="R73" s="47"/>
    </row>
    <row r="74" spans="1:18" s="19" customFormat="1" ht="12.75">
      <c r="A74" s="1"/>
      <c r="B74" s="9"/>
      <c r="C74" s="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7"/>
      <c r="Q74" s="47"/>
      <c r="R74" s="47"/>
    </row>
    <row r="75" spans="1:18" s="19" customFormat="1" ht="12.75">
      <c r="A75" s="1"/>
      <c r="B75" s="9"/>
      <c r="C75" s="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7"/>
      <c r="Q75" s="47"/>
      <c r="R75" s="47"/>
    </row>
  </sheetData>
  <mergeCells count="16">
    <mergeCell ref="G5:H5"/>
    <mergeCell ref="G6:H6"/>
    <mergeCell ref="M5:N5"/>
    <mergeCell ref="M6:N6"/>
    <mergeCell ref="I5:J5"/>
    <mergeCell ref="I6:J6"/>
    <mergeCell ref="K5:L5"/>
    <mergeCell ref="K6:L6"/>
    <mergeCell ref="C5:D5"/>
    <mergeCell ref="C6:D6"/>
    <mergeCell ref="E5:F5"/>
    <mergeCell ref="E6:F6"/>
    <mergeCell ref="O5:P5"/>
    <mergeCell ref="Q5:R5"/>
    <mergeCell ref="O6:P6"/>
    <mergeCell ref="Q6:R6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X75"/>
  <sheetViews>
    <sheetView workbookViewId="0" topLeftCell="L4">
      <selection activeCell="V6" sqref="V6:X23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6.28125" style="9" customWidth="1"/>
    <col min="4" max="4" width="4.57421875" style="9" customWidth="1"/>
    <col min="5" max="5" width="9.140625" style="9" customWidth="1"/>
    <col min="6" max="17" width="9.140625" style="1" customWidth="1"/>
    <col min="18" max="20" width="9.140625" style="47" customWidth="1"/>
  </cols>
  <sheetData>
    <row r="1" spans="1:5" ht="12.75">
      <c r="A1" s="1" t="s">
        <v>25</v>
      </c>
      <c r="B1" s="1"/>
      <c r="C1" s="1"/>
      <c r="D1" s="1"/>
      <c r="E1" s="1"/>
    </row>
    <row r="2" spans="1:20" s="44" customFormat="1" ht="45.75" customHeight="1">
      <c r="A2" s="42"/>
      <c r="B2" s="98"/>
      <c r="C2" s="98" t="s">
        <v>59</v>
      </c>
      <c r="D2" s="96"/>
      <c r="E2" s="96" t="s">
        <v>44</v>
      </c>
      <c r="F2" s="43" t="s">
        <v>45</v>
      </c>
      <c r="G2" s="43" t="s">
        <v>47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71"/>
      <c r="S2" s="71"/>
      <c r="T2" s="71"/>
    </row>
    <row r="3" spans="1:20" s="25" customFormat="1" ht="12.75">
      <c r="A3" s="26"/>
      <c r="B3" s="28"/>
      <c r="C3" s="27"/>
      <c r="D3" s="97"/>
      <c r="E3" s="99" t="s">
        <v>29</v>
      </c>
      <c r="F3" s="28" t="s">
        <v>46</v>
      </c>
      <c r="G3" s="28"/>
      <c r="H3" s="89"/>
      <c r="I3" s="26"/>
      <c r="J3" s="26"/>
      <c r="K3" s="26"/>
      <c r="L3" s="26"/>
      <c r="M3" s="26"/>
      <c r="N3" s="26"/>
      <c r="O3" s="26"/>
      <c r="P3" s="26"/>
      <c r="Q3" s="26"/>
      <c r="R3" s="72"/>
      <c r="S3" s="72"/>
      <c r="T3" s="72"/>
    </row>
    <row r="4" spans="1:20" s="25" customFormat="1" ht="12.75">
      <c r="A4" s="1"/>
      <c r="B4" s="26"/>
      <c r="C4" s="26"/>
      <c r="D4" s="26"/>
      <c r="E4" s="37"/>
      <c r="F4" s="37"/>
      <c r="G4" s="37"/>
      <c r="H4" s="88"/>
      <c r="I4" s="26"/>
      <c r="J4" s="26"/>
      <c r="K4" s="26"/>
      <c r="L4" s="26"/>
      <c r="M4" s="26"/>
      <c r="N4" s="26"/>
      <c r="O4" s="26"/>
      <c r="P4" s="26"/>
      <c r="Q4" s="26"/>
      <c r="R4" s="26"/>
      <c r="S4" s="72"/>
      <c r="T4" s="72"/>
    </row>
    <row r="5" spans="2:20" ht="12.75">
      <c r="B5" s="1"/>
      <c r="C5" s="169" t="s">
        <v>11</v>
      </c>
      <c r="D5" s="170"/>
      <c r="E5" s="192" t="s">
        <v>0</v>
      </c>
      <c r="F5" s="174"/>
      <c r="G5" s="139" t="s">
        <v>1</v>
      </c>
      <c r="H5" s="140"/>
      <c r="I5" s="143" t="s">
        <v>2</v>
      </c>
      <c r="J5" s="136"/>
      <c r="K5" s="181" t="s">
        <v>3</v>
      </c>
      <c r="L5" s="182"/>
      <c r="M5" s="185" t="s">
        <v>93</v>
      </c>
      <c r="N5" s="189"/>
      <c r="O5" s="177" t="s">
        <v>94</v>
      </c>
      <c r="P5" s="178"/>
      <c r="Q5" s="169" t="s">
        <v>89</v>
      </c>
      <c r="R5" s="194"/>
      <c r="S5" s="169" t="s">
        <v>90</v>
      </c>
      <c r="T5" s="170"/>
    </row>
    <row r="6" spans="2:24" ht="12.75">
      <c r="B6" s="1"/>
      <c r="C6" s="171"/>
      <c r="D6" s="172"/>
      <c r="E6" s="193" t="str">
        <f>'Race meet'!$C$9</f>
        <v>Red</v>
      </c>
      <c r="F6" s="138"/>
      <c r="G6" s="141" t="str">
        <f>'Race meet'!$C$10</f>
        <v>White</v>
      </c>
      <c r="H6" s="142"/>
      <c r="I6" s="175" t="str">
        <f>'Race meet'!$C$11</f>
        <v>Green</v>
      </c>
      <c r="J6" s="176"/>
      <c r="K6" s="183" t="str">
        <f>'Race meet'!$C$12</f>
        <v>Blue</v>
      </c>
      <c r="L6" s="184"/>
      <c r="M6" s="187" t="str">
        <f>'Race meet'!$C$13</f>
        <v>Pink</v>
      </c>
      <c r="N6" s="190"/>
      <c r="O6" s="179" t="str">
        <f>'Race meet'!$C$14</f>
        <v>Orange</v>
      </c>
      <c r="P6" s="180"/>
      <c r="Q6" s="171" t="s">
        <v>92</v>
      </c>
      <c r="R6" s="191"/>
      <c r="S6" s="171" t="s">
        <v>92</v>
      </c>
      <c r="T6" s="172"/>
      <c r="V6" s="161"/>
      <c r="W6" s="161" t="s">
        <v>124</v>
      </c>
      <c r="X6" s="147"/>
    </row>
    <row r="7" spans="1:24" ht="12.75">
      <c r="A7" s="2" t="s">
        <v>88</v>
      </c>
      <c r="B7" s="2" t="s">
        <v>5</v>
      </c>
      <c r="C7" s="16" t="s">
        <v>10</v>
      </c>
      <c r="D7" s="16" t="s">
        <v>91</v>
      </c>
      <c r="E7" s="63" t="s">
        <v>7</v>
      </c>
      <c r="F7" s="50" t="s">
        <v>6</v>
      </c>
      <c r="G7" s="59" t="s">
        <v>7</v>
      </c>
      <c r="H7" s="59" t="s">
        <v>6</v>
      </c>
      <c r="I7" s="115" t="s">
        <v>7</v>
      </c>
      <c r="J7" s="68" t="s">
        <v>6</v>
      </c>
      <c r="K7" s="78" t="s">
        <v>7</v>
      </c>
      <c r="L7" s="78" t="s">
        <v>6</v>
      </c>
      <c r="M7" s="120" t="s">
        <v>7</v>
      </c>
      <c r="N7" s="121" t="s">
        <v>6</v>
      </c>
      <c r="O7" s="109" t="s">
        <v>7</v>
      </c>
      <c r="P7" s="109" t="s">
        <v>6</v>
      </c>
      <c r="Q7" s="5" t="s">
        <v>8</v>
      </c>
      <c r="R7" s="5" t="s">
        <v>9</v>
      </c>
      <c r="S7" s="5" t="s">
        <v>8</v>
      </c>
      <c r="T7" s="5" t="s">
        <v>9</v>
      </c>
      <c r="V7" s="162" t="s">
        <v>125</v>
      </c>
      <c r="W7" s="162" t="s">
        <v>125</v>
      </c>
      <c r="X7" s="162" t="s">
        <v>19</v>
      </c>
    </row>
    <row r="8" spans="1:24" ht="12.75">
      <c r="A8" s="20" t="s">
        <v>89</v>
      </c>
      <c r="B8" s="20" t="s">
        <v>101</v>
      </c>
      <c r="C8" s="39">
        <v>55</v>
      </c>
      <c r="D8" s="7">
        <f aca="true" t="shared" si="0" ref="D8:D23">IF(ISNUMBER(C8),RANK(C8,C$8:C$23,1),"")</f>
        <v>12</v>
      </c>
      <c r="E8" s="61">
        <f aca="true" t="shared" si="1" ref="E8:E23">IF($B8&gt;"",INDEX($C$27:$C$43,MATCH($B8,E$27:E$43,0),1),"")</f>
        <v>1</v>
      </c>
      <c r="F8" s="51">
        <f aca="true" t="shared" si="2" ref="F8:F23">IF($B8&gt;"",INDEX(F$27:F$43,MATCH($B8,E$27:E$43,0),1),0)</f>
        <v>16</v>
      </c>
      <c r="G8" s="62">
        <f aca="true" t="shared" si="3" ref="G8:G23">IF($B8&gt;"",INDEX($C$27:$C$43,MATCH($B8,G$27:G$43,0),1),"")</f>
        <v>12</v>
      </c>
      <c r="H8" s="64">
        <f aca="true" t="shared" si="4" ref="H8:H23">IF($B8&gt;"",INDEX(H$27:H$43,MATCH($B8,G$27:G$43,0),1),0)</f>
        <v>16</v>
      </c>
      <c r="I8" s="69">
        <f aca="true" t="shared" si="5" ref="I8:I23">IF($B8&gt;"",INDEX($C$27:$C$43,MATCH($B8,I$27:I$43,0),1),"")</f>
        <v>11</v>
      </c>
      <c r="J8" s="105">
        <f aca="true" t="shared" si="6" ref="J8:J23">IF($B8&gt;"",INDEX(J$27:J$43,MATCH($B8,I$27:I$43,0),1),0)</f>
        <v>16</v>
      </c>
      <c r="K8" s="79">
        <f aca="true" t="shared" si="7" ref="K8:K23">IF($B8&gt;"",INDEX($C$27:$C$43,MATCH($B8,K$27:K$43,0),1),"")</f>
        <v>10</v>
      </c>
      <c r="L8" s="80">
        <f aca="true" t="shared" si="8" ref="L8:L23">IF($B8&gt;"",INDEX(L$27:L$43,MATCH($B8,K$27:K$43,0),1),0)</f>
        <v>18</v>
      </c>
      <c r="M8" s="122">
        <f aca="true" t="shared" si="9" ref="M8:M23">IF($B8&gt;"",INDEX($C$27:$C$43,MATCH($B8,M$27:M$43,0),1),"")</f>
        <v>9</v>
      </c>
      <c r="N8" s="123">
        <f aca="true" t="shared" si="10" ref="N8:N23">IF($B8&gt;"",INDEX(N$27:N$43,MATCH($B8,M$27:M$43,0),1),0)</f>
        <v>17</v>
      </c>
      <c r="O8" s="111">
        <f aca="true" t="shared" si="11" ref="O8:O23">IF($B8&gt;"",INDEX($C$27:$C$43,MATCH($B8,O$27:O$43,0),1),"")</f>
        <v>8</v>
      </c>
      <c r="P8" s="111">
        <f aca="true" t="shared" si="12" ref="P8:P23">IF($B8&gt;"",INDEX(P$27:P$43,MATCH($B8,O$27:O$43,0),1),0)</f>
        <v>16</v>
      </c>
      <c r="Q8" s="18">
        <f>IF($A8=Q$5,$F8+$H8+$J8+$L8+$N8+$P8,0)</f>
        <v>99</v>
      </c>
      <c r="R8" s="7">
        <f>IF($A8=Q$5,RANK(Q8,Q$8:Q$23),"")</f>
        <v>2</v>
      </c>
      <c r="S8" s="10">
        <f>IF($A8=S$5,$F8+$H8+$J8+$L8+$N8+$P8,0)</f>
        <v>0</v>
      </c>
      <c r="T8" s="7">
        <f>IF($A8=S$5,RANK(S8,S$8:S$23),"")</f>
      </c>
      <c r="U8" t="str">
        <f aca="true" t="shared" si="13" ref="U8:U23">IF(B8&gt;"",B8,"")</f>
        <v>Karl</v>
      </c>
      <c r="V8" s="163">
        <v>17</v>
      </c>
      <c r="W8" s="163">
        <v>4</v>
      </c>
      <c r="X8" s="149">
        <f aca="true" t="shared" si="14" ref="X8:X19">V8+W8</f>
        <v>21</v>
      </c>
    </row>
    <row r="9" spans="1:24" ht="12.75">
      <c r="A9" s="21" t="s">
        <v>90</v>
      </c>
      <c r="B9" s="21" t="s">
        <v>102</v>
      </c>
      <c r="C9" s="23">
        <v>6</v>
      </c>
      <c r="D9" s="5">
        <f t="shared" si="0"/>
        <v>5</v>
      </c>
      <c r="E9" s="61">
        <f t="shared" si="1"/>
        <v>9</v>
      </c>
      <c r="F9" s="51">
        <f t="shared" si="2"/>
        <v>11</v>
      </c>
      <c r="G9" s="62">
        <f t="shared" si="3"/>
        <v>8</v>
      </c>
      <c r="H9" s="64">
        <f t="shared" si="4"/>
        <v>12</v>
      </c>
      <c r="I9" s="69">
        <f t="shared" si="5"/>
        <v>7</v>
      </c>
      <c r="J9" s="105">
        <f t="shared" si="6"/>
        <v>12</v>
      </c>
      <c r="K9" s="79">
        <f t="shared" si="7"/>
        <v>6</v>
      </c>
      <c r="L9" s="80">
        <f t="shared" si="8"/>
        <v>12</v>
      </c>
      <c r="M9" s="122">
        <f t="shared" si="9"/>
        <v>5</v>
      </c>
      <c r="N9" s="123">
        <f t="shared" si="10"/>
        <v>12</v>
      </c>
      <c r="O9" s="111">
        <f t="shared" si="11"/>
        <v>4</v>
      </c>
      <c r="P9" s="111">
        <f t="shared" si="12"/>
        <v>13</v>
      </c>
      <c r="Q9" s="15">
        <f aca="true" t="shared" si="15" ref="Q9:Q22">IF($A9=Q$5,$F9+$H9+$J9+$L9+$N9+$P9,0)</f>
        <v>0</v>
      </c>
      <c r="R9" s="5">
        <f aca="true" t="shared" si="16" ref="R9:R22">IF($A9=Q$5,RANK(Q9,Q$8:Q$23),"")</f>
      </c>
      <c r="S9" s="9">
        <f aca="true" t="shared" si="17" ref="S9:S22">IF($A9=S$5,$F9+$H9+$J9+$L9+$N9+$P9,0)</f>
        <v>72</v>
      </c>
      <c r="T9" s="5">
        <f aca="true" t="shared" si="18" ref="T9:T22">IF($A9=S$5,RANK(S9,S$8:S$23),"")</f>
        <v>3</v>
      </c>
      <c r="U9" t="str">
        <f t="shared" si="13"/>
        <v>Garth</v>
      </c>
      <c r="V9" s="163">
        <v>15</v>
      </c>
      <c r="W9" s="163">
        <v>1</v>
      </c>
      <c r="X9" s="149">
        <f t="shared" si="14"/>
        <v>16</v>
      </c>
    </row>
    <row r="10" spans="1:24" ht="12.75">
      <c r="A10" s="21" t="s">
        <v>90</v>
      </c>
      <c r="B10" s="21" t="s">
        <v>103</v>
      </c>
      <c r="C10" s="23">
        <v>2</v>
      </c>
      <c r="D10" s="5">
        <f t="shared" si="0"/>
        <v>2</v>
      </c>
      <c r="E10" s="61">
        <f t="shared" si="1"/>
        <v>6</v>
      </c>
      <c r="F10" s="51">
        <f t="shared" si="2"/>
        <v>3</v>
      </c>
      <c r="G10" s="62">
        <f t="shared" si="3"/>
        <v>5</v>
      </c>
      <c r="H10" s="64">
        <f t="shared" si="4"/>
        <v>12</v>
      </c>
      <c r="I10" s="69">
        <f t="shared" si="5"/>
        <v>4</v>
      </c>
      <c r="J10" s="105">
        <f t="shared" si="6"/>
        <v>13</v>
      </c>
      <c r="K10" s="79">
        <f t="shared" si="7"/>
        <v>3</v>
      </c>
      <c r="L10" s="80">
        <f t="shared" si="8"/>
        <v>12</v>
      </c>
      <c r="M10" s="122">
        <f t="shared" si="9"/>
        <v>2</v>
      </c>
      <c r="N10" s="123">
        <f t="shared" si="10"/>
        <v>10</v>
      </c>
      <c r="O10" s="111">
        <f t="shared" si="11"/>
        <v>1</v>
      </c>
      <c r="P10" s="111">
        <f t="shared" si="12"/>
        <v>12</v>
      </c>
      <c r="Q10" s="15">
        <f t="shared" si="15"/>
        <v>0</v>
      </c>
      <c r="R10" s="5">
        <f t="shared" si="16"/>
      </c>
      <c r="S10" s="9">
        <f t="shared" si="17"/>
        <v>62</v>
      </c>
      <c r="T10" s="5">
        <f t="shared" si="18"/>
        <v>7</v>
      </c>
      <c r="U10" t="str">
        <f t="shared" si="13"/>
        <v>Dave H</v>
      </c>
      <c r="V10" s="163">
        <v>11</v>
      </c>
      <c r="W10" s="163">
        <v>1</v>
      </c>
      <c r="X10" s="149">
        <f t="shared" si="14"/>
        <v>12</v>
      </c>
    </row>
    <row r="11" spans="1:24" ht="12.75">
      <c r="A11" s="21" t="s">
        <v>89</v>
      </c>
      <c r="B11" s="21" t="s">
        <v>100</v>
      </c>
      <c r="C11" s="23">
        <v>50</v>
      </c>
      <c r="D11" s="5">
        <f t="shared" si="0"/>
        <v>11</v>
      </c>
      <c r="E11" s="61">
        <f t="shared" si="1"/>
        <v>12</v>
      </c>
      <c r="F11" s="51">
        <f t="shared" si="2"/>
        <v>16</v>
      </c>
      <c r="G11" s="62">
        <f t="shared" si="3"/>
        <v>11</v>
      </c>
      <c r="H11" s="64">
        <f t="shared" si="4"/>
        <v>17</v>
      </c>
      <c r="I11" s="69">
        <f t="shared" si="5"/>
        <v>10</v>
      </c>
      <c r="J11" s="105">
        <f t="shared" si="6"/>
        <v>17</v>
      </c>
      <c r="K11" s="79">
        <f t="shared" si="7"/>
        <v>9</v>
      </c>
      <c r="L11" s="80">
        <f t="shared" si="8"/>
        <v>17</v>
      </c>
      <c r="M11" s="122">
        <f t="shared" si="9"/>
        <v>8</v>
      </c>
      <c r="N11" s="123">
        <f t="shared" si="10"/>
        <v>17</v>
      </c>
      <c r="O11" s="111">
        <f t="shared" si="11"/>
        <v>7</v>
      </c>
      <c r="P11" s="111">
        <f t="shared" si="12"/>
        <v>16</v>
      </c>
      <c r="Q11" s="15">
        <f t="shared" si="15"/>
        <v>100</v>
      </c>
      <c r="R11" s="5">
        <f t="shared" si="16"/>
        <v>1</v>
      </c>
      <c r="S11" s="9">
        <f t="shared" si="17"/>
        <v>0</v>
      </c>
      <c r="T11" s="5">
        <f t="shared" si="18"/>
      </c>
      <c r="U11" t="str">
        <f t="shared" si="13"/>
        <v>Drew</v>
      </c>
      <c r="V11" s="163">
        <v>20</v>
      </c>
      <c r="W11" s="163">
        <v>5</v>
      </c>
      <c r="X11" s="149">
        <f t="shared" si="14"/>
        <v>25</v>
      </c>
    </row>
    <row r="12" spans="1:24" ht="12.75">
      <c r="A12" s="21" t="s">
        <v>90</v>
      </c>
      <c r="B12" s="21" t="s">
        <v>104</v>
      </c>
      <c r="C12" s="23">
        <v>39</v>
      </c>
      <c r="D12" s="5">
        <f t="shared" si="0"/>
        <v>8</v>
      </c>
      <c r="E12" s="61">
        <f t="shared" si="1"/>
        <v>3</v>
      </c>
      <c r="F12" s="51">
        <f t="shared" si="2"/>
        <v>10</v>
      </c>
      <c r="G12" s="62">
        <f t="shared" si="3"/>
        <v>2</v>
      </c>
      <c r="H12" s="64">
        <f t="shared" si="4"/>
        <v>15</v>
      </c>
      <c r="I12" s="69">
        <f t="shared" si="5"/>
        <v>1</v>
      </c>
      <c r="J12" s="105">
        <f t="shared" si="6"/>
        <v>14</v>
      </c>
      <c r="K12" s="79">
        <f t="shared" si="7"/>
        <v>12</v>
      </c>
      <c r="L12" s="80">
        <f t="shared" si="8"/>
        <v>14</v>
      </c>
      <c r="M12" s="122">
        <f t="shared" si="9"/>
        <v>11</v>
      </c>
      <c r="N12" s="123">
        <f t="shared" si="10"/>
        <v>13</v>
      </c>
      <c r="O12" s="111">
        <f t="shared" si="11"/>
        <v>10</v>
      </c>
      <c r="P12" s="111">
        <f t="shared" si="12"/>
        <v>13</v>
      </c>
      <c r="Q12" s="15">
        <f t="shared" si="15"/>
        <v>0</v>
      </c>
      <c r="R12" s="5">
        <f t="shared" si="16"/>
      </c>
      <c r="S12" s="9">
        <f t="shared" si="17"/>
        <v>79</v>
      </c>
      <c r="T12" s="5">
        <f t="shared" si="18"/>
        <v>2</v>
      </c>
      <c r="U12" t="str">
        <f t="shared" si="13"/>
        <v>Chad</v>
      </c>
      <c r="V12" s="163">
        <v>17</v>
      </c>
      <c r="W12" s="163">
        <v>1</v>
      </c>
      <c r="X12" s="149">
        <f t="shared" si="14"/>
        <v>18</v>
      </c>
    </row>
    <row r="13" spans="1:24" ht="12.75">
      <c r="A13" s="21" t="s">
        <v>90</v>
      </c>
      <c r="B13" s="21" t="s">
        <v>105</v>
      </c>
      <c r="C13" s="23">
        <v>4</v>
      </c>
      <c r="D13" s="5">
        <f t="shared" si="0"/>
        <v>3</v>
      </c>
      <c r="E13" s="61">
        <f t="shared" si="1"/>
        <v>8</v>
      </c>
      <c r="F13" s="51">
        <f t="shared" si="2"/>
        <v>11</v>
      </c>
      <c r="G13" s="62">
        <f t="shared" si="3"/>
        <v>7</v>
      </c>
      <c r="H13" s="64">
        <f t="shared" si="4"/>
        <v>12</v>
      </c>
      <c r="I13" s="69">
        <f t="shared" si="5"/>
        <v>6</v>
      </c>
      <c r="J13" s="105">
        <f t="shared" si="6"/>
        <v>12</v>
      </c>
      <c r="K13" s="79">
        <f t="shared" si="7"/>
        <v>5</v>
      </c>
      <c r="L13" s="80">
        <f t="shared" si="8"/>
        <v>12</v>
      </c>
      <c r="M13" s="122">
        <f t="shared" si="9"/>
        <v>4</v>
      </c>
      <c r="N13" s="123">
        <f t="shared" si="10"/>
        <v>11</v>
      </c>
      <c r="O13" s="111">
        <f t="shared" si="11"/>
        <v>3</v>
      </c>
      <c r="P13" s="111">
        <f t="shared" si="12"/>
        <v>10</v>
      </c>
      <c r="Q13" s="15">
        <f t="shared" si="15"/>
        <v>0</v>
      </c>
      <c r="R13" s="5">
        <f t="shared" si="16"/>
      </c>
      <c r="S13" s="9">
        <f t="shared" si="17"/>
        <v>68</v>
      </c>
      <c r="T13" s="5">
        <f t="shared" si="18"/>
        <v>5</v>
      </c>
      <c r="U13" t="str">
        <f t="shared" si="13"/>
        <v>Richard</v>
      </c>
      <c r="V13" s="163">
        <v>13</v>
      </c>
      <c r="W13" s="163"/>
      <c r="X13" s="149">
        <f t="shared" si="14"/>
        <v>13</v>
      </c>
    </row>
    <row r="14" spans="1:24" ht="12.75">
      <c r="A14" s="21" t="s">
        <v>90</v>
      </c>
      <c r="B14" s="21" t="s">
        <v>106</v>
      </c>
      <c r="C14" s="23">
        <v>5</v>
      </c>
      <c r="D14" s="5">
        <f t="shared" si="0"/>
        <v>4</v>
      </c>
      <c r="E14" s="61">
        <f t="shared" si="1"/>
        <v>5</v>
      </c>
      <c r="F14" s="51">
        <f t="shared" si="2"/>
        <v>11</v>
      </c>
      <c r="G14" s="62">
        <f t="shared" si="3"/>
        <v>4</v>
      </c>
      <c r="H14" s="64">
        <f t="shared" si="4"/>
        <v>13</v>
      </c>
      <c r="I14" s="69">
        <f t="shared" si="5"/>
        <v>3</v>
      </c>
      <c r="J14" s="105">
        <f t="shared" si="6"/>
        <v>13</v>
      </c>
      <c r="K14" s="79">
        <f t="shared" si="7"/>
        <v>2</v>
      </c>
      <c r="L14" s="80">
        <f t="shared" si="8"/>
        <v>12</v>
      </c>
      <c r="M14" s="122">
        <f t="shared" si="9"/>
        <v>1</v>
      </c>
      <c r="N14" s="123">
        <f t="shared" si="10"/>
        <v>12</v>
      </c>
      <c r="O14" s="111">
        <f t="shared" si="11"/>
        <v>12</v>
      </c>
      <c r="P14" s="111">
        <f t="shared" si="12"/>
        <v>9</v>
      </c>
      <c r="Q14" s="15">
        <f t="shared" si="15"/>
        <v>0</v>
      </c>
      <c r="R14" s="5">
        <f t="shared" si="16"/>
      </c>
      <c r="S14" s="9">
        <f t="shared" si="17"/>
        <v>70</v>
      </c>
      <c r="T14" s="5">
        <f t="shared" si="18"/>
        <v>4</v>
      </c>
      <c r="U14" t="str">
        <f t="shared" si="13"/>
        <v>Kev</v>
      </c>
      <c r="V14" s="163">
        <v>14</v>
      </c>
      <c r="W14" s="163">
        <v>2</v>
      </c>
      <c r="X14" s="149">
        <f t="shared" si="14"/>
        <v>16</v>
      </c>
    </row>
    <row r="15" spans="1:24" ht="12.75">
      <c r="A15" s="21" t="s">
        <v>90</v>
      </c>
      <c r="B15" s="21" t="s">
        <v>107</v>
      </c>
      <c r="C15" s="23">
        <v>38</v>
      </c>
      <c r="D15" s="5">
        <f t="shared" si="0"/>
        <v>7</v>
      </c>
      <c r="E15" s="61">
        <f t="shared" si="1"/>
        <v>10</v>
      </c>
      <c r="F15" s="51">
        <f t="shared" si="2"/>
        <v>12</v>
      </c>
      <c r="G15" s="62">
        <f t="shared" si="3"/>
        <v>9</v>
      </c>
      <c r="H15" s="64">
        <f t="shared" si="4"/>
        <v>13</v>
      </c>
      <c r="I15" s="69">
        <f t="shared" si="5"/>
        <v>8</v>
      </c>
      <c r="J15" s="105">
        <f t="shared" si="6"/>
        <v>14</v>
      </c>
      <c r="K15" s="79">
        <f t="shared" si="7"/>
        <v>7</v>
      </c>
      <c r="L15" s="80">
        <f t="shared" si="8"/>
        <v>14</v>
      </c>
      <c r="M15" s="122">
        <f t="shared" si="9"/>
        <v>6</v>
      </c>
      <c r="N15" s="123">
        <f t="shared" si="10"/>
        <v>15</v>
      </c>
      <c r="O15" s="111">
        <f t="shared" si="11"/>
        <v>5</v>
      </c>
      <c r="P15" s="111">
        <f t="shared" si="12"/>
        <v>14</v>
      </c>
      <c r="Q15" s="15">
        <f t="shared" si="15"/>
        <v>0</v>
      </c>
      <c r="R15" s="5">
        <f t="shared" si="16"/>
      </c>
      <c r="S15" s="9">
        <f t="shared" si="17"/>
        <v>82</v>
      </c>
      <c r="T15" s="5">
        <f t="shared" si="18"/>
        <v>1</v>
      </c>
      <c r="U15" t="str">
        <f t="shared" si="13"/>
        <v>Cam</v>
      </c>
      <c r="V15" s="163">
        <v>20</v>
      </c>
      <c r="W15" s="149">
        <v>2</v>
      </c>
      <c r="X15" s="149">
        <f t="shared" si="14"/>
        <v>22</v>
      </c>
    </row>
    <row r="16" spans="1:24" ht="12.75">
      <c r="A16" s="21" t="s">
        <v>89</v>
      </c>
      <c r="B16" s="21" t="s">
        <v>108</v>
      </c>
      <c r="C16" s="23">
        <v>45</v>
      </c>
      <c r="D16" s="5">
        <f t="shared" si="0"/>
        <v>10</v>
      </c>
      <c r="E16" s="61">
        <f t="shared" si="1"/>
        <v>2</v>
      </c>
      <c r="F16" s="51">
        <f t="shared" si="2"/>
        <v>12</v>
      </c>
      <c r="G16" s="62">
        <f t="shared" si="3"/>
        <v>1</v>
      </c>
      <c r="H16" s="64">
        <f t="shared" si="4"/>
        <v>14</v>
      </c>
      <c r="I16" s="69">
        <f t="shared" si="5"/>
        <v>12</v>
      </c>
      <c r="J16" s="105">
        <f t="shared" si="6"/>
        <v>13</v>
      </c>
      <c r="K16" s="79">
        <f t="shared" si="7"/>
        <v>11</v>
      </c>
      <c r="L16" s="80">
        <f t="shared" si="8"/>
        <v>10</v>
      </c>
      <c r="M16" s="122">
        <f t="shared" si="9"/>
        <v>10</v>
      </c>
      <c r="N16" s="123">
        <f t="shared" si="10"/>
        <v>14</v>
      </c>
      <c r="O16" s="111">
        <f t="shared" si="11"/>
        <v>9</v>
      </c>
      <c r="P16" s="111">
        <f t="shared" si="12"/>
        <v>13</v>
      </c>
      <c r="Q16" s="15">
        <f t="shared" si="15"/>
        <v>76</v>
      </c>
      <c r="R16" s="5">
        <f t="shared" si="16"/>
        <v>4</v>
      </c>
      <c r="S16" s="9">
        <f t="shared" si="17"/>
        <v>0</v>
      </c>
      <c r="T16" s="5">
        <f t="shared" si="18"/>
      </c>
      <c r="U16" t="str">
        <f t="shared" si="13"/>
        <v>Tracey</v>
      </c>
      <c r="V16" s="163">
        <v>14</v>
      </c>
      <c r="W16" s="149"/>
      <c r="X16" s="149">
        <f t="shared" si="14"/>
        <v>14</v>
      </c>
    </row>
    <row r="17" spans="1:24" ht="12.75">
      <c r="A17" s="21" t="s">
        <v>90</v>
      </c>
      <c r="B17" s="21" t="s">
        <v>109</v>
      </c>
      <c r="C17" s="23">
        <v>1</v>
      </c>
      <c r="D17" s="5">
        <f t="shared" si="0"/>
        <v>1</v>
      </c>
      <c r="E17" s="61">
        <f t="shared" si="1"/>
        <v>7</v>
      </c>
      <c r="F17" s="51">
        <f t="shared" si="2"/>
        <v>8</v>
      </c>
      <c r="G17" s="62">
        <f t="shared" si="3"/>
        <v>6</v>
      </c>
      <c r="H17" s="64">
        <f t="shared" si="4"/>
        <v>11</v>
      </c>
      <c r="I17" s="69">
        <f t="shared" si="5"/>
        <v>5</v>
      </c>
      <c r="J17" s="105">
        <f t="shared" si="6"/>
        <v>7</v>
      </c>
      <c r="K17" s="79">
        <f t="shared" si="7"/>
        <v>4</v>
      </c>
      <c r="L17" s="80">
        <f t="shared" si="8"/>
        <v>8</v>
      </c>
      <c r="M17" s="122">
        <f t="shared" si="9"/>
        <v>3</v>
      </c>
      <c r="N17" s="123">
        <f t="shared" si="10"/>
        <v>7</v>
      </c>
      <c r="O17" s="111">
        <f t="shared" si="11"/>
        <v>2</v>
      </c>
      <c r="P17" s="111">
        <f t="shared" si="12"/>
        <v>7</v>
      </c>
      <c r="Q17" s="15">
        <f t="shared" si="15"/>
        <v>0</v>
      </c>
      <c r="R17" s="5">
        <f t="shared" si="16"/>
      </c>
      <c r="S17" s="9">
        <f t="shared" si="17"/>
        <v>48</v>
      </c>
      <c r="T17" s="5">
        <f t="shared" si="18"/>
        <v>8</v>
      </c>
      <c r="U17" t="str">
        <f t="shared" si="13"/>
        <v>Nathan</v>
      </c>
      <c r="V17" s="163">
        <v>10</v>
      </c>
      <c r="W17" s="149"/>
      <c r="X17" s="149">
        <f t="shared" si="14"/>
        <v>10</v>
      </c>
    </row>
    <row r="18" spans="1:24" ht="12.75">
      <c r="A18" s="21" t="s">
        <v>90</v>
      </c>
      <c r="B18" s="21" t="s">
        <v>110</v>
      </c>
      <c r="C18" s="23">
        <v>37</v>
      </c>
      <c r="D18" s="5">
        <f t="shared" si="0"/>
        <v>6</v>
      </c>
      <c r="E18" s="61">
        <f t="shared" si="1"/>
        <v>4</v>
      </c>
      <c r="F18" s="51">
        <f t="shared" si="2"/>
        <v>10</v>
      </c>
      <c r="G18" s="62">
        <f t="shared" si="3"/>
        <v>3</v>
      </c>
      <c r="H18" s="64">
        <f t="shared" si="4"/>
        <v>10</v>
      </c>
      <c r="I18" s="69">
        <f t="shared" si="5"/>
        <v>2</v>
      </c>
      <c r="J18" s="105">
        <f t="shared" si="6"/>
        <v>12</v>
      </c>
      <c r="K18" s="79">
        <f t="shared" si="7"/>
        <v>1</v>
      </c>
      <c r="L18" s="80">
        <f t="shared" si="8"/>
        <v>13</v>
      </c>
      <c r="M18" s="122">
        <f t="shared" si="9"/>
        <v>12</v>
      </c>
      <c r="N18" s="123">
        <f t="shared" si="10"/>
        <v>10</v>
      </c>
      <c r="O18" s="111">
        <f t="shared" si="11"/>
        <v>11</v>
      </c>
      <c r="P18" s="111">
        <f t="shared" si="12"/>
        <v>11</v>
      </c>
      <c r="Q18" s="15">
        <f t="shared" si="15"/>
        <v>0</v>
      </c>
      <c r="R18" s="5">
        <f t="shared" si="16"/>
      </c>
      <c r="S18" s="9">
        <f t="shared" si="17"/>
        <v>66</v>
      </c>
      <c r="T18" s="5">
        <f t="shared" si="18"/>
        <v>6</v>
      </c>
      <c r="U18" t="str">
        <f t="shared" si="13"/>
        <v>Jason</v>
      </c>
      <c r="V18" s="163">
        <v>12</v>
      </c>
      <c r="W18" s="149"/>
      <c r="X18" s="149">
        <f t="shared" si="14"/>
        <v>12</v>
      </c>
    </row>
    <row r="19" spans="1:24" ht="12.75">
      <c r="A19" s="21" t="s">
        <v>89</v>
      </c>
      <c r="B19" s="21" t="s">
        <v>111</v>
      </c>
      <c r="C19" s="23">
        <v>40</v>
      </c>
      <c r="D19" s="5">
        <f t="shared" si="0"/>
        <v>9</v>
      </c>
      <c r="E19" s="61">
        <f t="shared" si="1"/>
        <v>11</v>
      </c>
      <c r="F19" s="51">
        <f t="shared" si="2"/>
        <v>13</v>
      </c>
      <c r="G19" s="62">
        <f t="shared" si="3"/>
        <v>10</v>
      </c>
      <c r="H19" s="64">
        <f t="shared" si="4"/>
        <v>14</v>
      </c>
      <c r="I19" s="69">
        <f t="shared" si="5"/>
        <v>9</v>
      </c>
      <c r="J19" s="105">
        <f t="shared" si="6"/>
        <v>16</v>
      </c>
      <c r="K19" s="79">
        <f t="shared" si="7"/>
        <v>8</v>
      </c>
      <c r="L19" s="80">
        <f t="shared" si="8"/>
        <v>17</v>
      </c>
      <c r="M19" s="122">
        <f t="shared" si="9"/>
        <v>7</v>
      </c>
      <c r="N19" s="123">
        <f t="shared" si="10"/>
        <v>13</v>
      </c>
      <c r="O19" s="111">
        <f t="shared" si="11"/>
        <v>6</v>
      </c>
      <c r="P19" s="111">
        <f t="shared" si="12"/>
        <v>11</v>
      </c>
      <c r="Q19" s="15">
        <f t="shared" si="15"/>
        <v>84</v>
      </c>
      <c r="R19" s="5">
        <f t="shared" si="16"/>
        <v>3</v>
      </c>
      <c r="S19" s="9">
        <f t="shared" si="17"/>
        <v>0</v>
      </c>
      <c r="T19" s="5">
        <f t="shared" si="18"/>
      </c>
      <c r="U19" t="str">
        <f t="shared" si="13"/>
        <v>Geoff</v>
      </c>
      <c r="V19" s="163">
        <v>15</v>
      </c>
      <c r="W19" s="149">
        <v>1</v>
      </c>
      <c r="X19" s="149">
        <f t="shared" si="14"/>
        <v>16</v>
      </c>
    </row>
    <row r="20" spans="1:24" ht="12.75">
      <c r="A20" s="21"/>
      <c r="B20" s="21"/>
      <c r="C20" s="23"/>
      <c r="D20" s="5">
        <f t="shared" si="0"/>
      </c>
      <c r="E20" s="61">
        <f t="shared" si="1"/>
      </c>
      <c r="F20" s="51">
        <f t="shared" si="2"/>
        <v>0</v>
      </c>
      <c r="G20" s="62">
        <f t="shared" si="3"/>
      </c>
      <c r="H20" s="64">
        <f t="shared" si="4"/>
        <v>0</v>
      </c>
      <c r="I20" s="69">
        <f t="shared" si="5"/>
      </c>
      <c r="J20" s="105">
        <f t="shared" si="6"/>
        <v>0</v>
      </c>
      <c r="K20" s="79">
        <f t="shared" si="7"/>
      </c>
      <c r="L20" s="80">
        <f t="shared" si="8"/>
        <v>0</v>
      </c>
      <c r="M20" s="122">
        <f t="shared" si="9"/>
      </c>
      <c r="N20" s="123">
        <f t="shared" si="10"/>
        <v>0</v>
      </c>
      <c r="O20" s="111">
        <f t="shared" si="11"/>
      </c>
      <c r="P20" s="111">
        <f t="shared" si="12"/>
        <v>0</v>
      </c>
      <c r="Q20" s="15">
        <f t="shared" si="15"/>
        <v>0</v>
      </c>
      <c r="R20" s="5">
        <f t="shared" si="16"/>
      </c>
      <c r="S20" s="9">
        <f t="shared" si="17"/>
        <v>0</v>
      </c>
      <c r="T20" s="5">
        <f t="shared" si="18"/>
      </c>
      <c r="U20">
        <f t="shared" si="13"/>
      </c>
      <c r="V20" s="163"/>
      <c r="W20" s="149"/>
      <c r="X20" s="149"/>
    </row>
    <row r="21" spans="1:24" ht="12.75">
      <c r="A21" s="21"/>
      <c r="B21" s="21"/>
      <c r="C21" s="23"/>
      <c r="D21" s="5">
        <f t="shared" si="0"/>
      </c>
      <c r="E21" s="61">
        <f t="shared" si="1"/>
      </c>
      <c r="F21" s="51">
        <f t="shared" si="2"/>
        <v>0</v>
      </c>
      <c r="G21" s="62">
        <f t="shared" si="3"/>
      </c>
      <c r="H21" s="64">
        <f t="shared" si="4"/>
        <v>0</v>
      </c>
      <c r="I21" s="69">
        <f t="shared" si="5"/>
      </c>
      <c r="J21" s="105">
        <f t="shared" si="6"/>
        <v>0</v>
      </c>
      <c r="K21" s="79">
        <f t="shared" si="7"/>
      </c>
      <c r="L21" s="80">
        <f t="shared" si="8"/>
        <v>0</v>
      </c>
      <c r="M21" s="122">
        <f t="shared" si="9"/>
      </c>
      <c r="N21" s="123">
        <f t="shared" si="10"/>
        <v>0</v>
      </c>
      <c r="O21" s="111">
        <f t="shared" si="11"/>
      </c>
      <c r="P21" s="111">
        <f t="shared" si="12"/>
        <v>0</v>
      </c>
      <c r="Q21" s="15">
        <f t="shared" si="15"/>
        <v>0</v>
      </c>
      <c r="R21" s="5">
        <f t="shared" si="16"/>
      </c>
      <c r="S21" s="9">
        <f t="shared" si="17"/>
        <v>0</v>
      </c>
      <c r="T21" s="5">
        <f t="shared" si="18"/>
      </c>
      <c r="U21">
        <f t="shared" si="13"/>
      </c>
      <c r="V21" s="163"/>
      <c r="W21" s="149"/>
      <c r="X21" s="149"/>
    </row>
    <row r="22" spans="1:24" ht="12.75">
      <c r="A22" s="21"/>
      <c r="B22" s="21"/>
      <c r="C22" s="23"/>
      <c r="D22" s="5">
        <f t="shared" si="0"/>
      </c>
      <c r="E22" s="61">
        <f t="shared" si="1"/>
      </c>
      <c r="F22" s="51">
        <f t="shared" si="2"/>
        <v>0</v>
      </c>
      <c r="G22" s="62">
        <f t="shared" si="3"/>
      </c>
      <c r="H22" s="64">
        <f t="shared" si="4"/>
        <v>0</v>
      </c>
      <c r="I22" s="69">
        <f t="shared" si="5"/>
      </c>
      <c r="J22" s="105">
        <f t="shared" si="6"/>
        <v>0</v>
      </c>
      <c r="K22" s="79">
        <f t="shared" si="7"/>
      </c>
      <c r="L22" s="80">
        <f t="shared" si="8"/>
        <v>0</v>
      </c>
      <c r="M22" s="122">
        <f t="shared" si="9"/>
      </c>
      <c r="N22" s="123">
        <f t="shared" si="10"/>
        <v>0</v>
      </c>
      <c r="O22" s="111">
        <f t="shared" si="11"/>
      </c>
      <c r="P22" s="111">
        <f t="shared" si="12"/>
        <v>0</v>
      </c>
      <c r="Q22" s="16">
        <f t="shared" si="15"/>
        <v>0</v>
      </c>
      <c r="R22" s="6">
        <f t="shared" si="16"/>
      </c>
      <c r="S22" s="11">
        <f t="shared" si="17"/>
        <v>0</v>
      </c>
      <c r="T22" s="6">
        <f t="shared" si="18"/>
      </c>
      <c r="U22">
        <f t="shared" si="13"/>
      </c>
      <c r="V22" s="163"/>
      <c r="W22" s="149"/>
      <c r="X22" s="149"/>
    </row>
    <row r="23" spans="1:24" ht="12.75">
      <c r="A23" s="22"/>
      <c r="B23" s="22"/>
      <c r="C23" s="55"/>
      <c r="D23" s="6">
        <f t="shared" si="0"/>
      </c>
      <c r="E23" s="61">
        <f t="shared" si="1"/>
      </c>
      <c r="F23" s="51">
        <f t="shared" si="2"/>
        <v>0</v>
      </c>
      <c r="G23" s="62">
        <f t="shared" si="3"/>
      </c>
      <c r="H23" s="64">
        <f t="shared" si="4"/>
        <v>0</v>
      </c>
      <c r="I23" s="69">
        <f t="shared" si="5"/>
      </c>
      <c r="J23" s="105">
        <f t="shared" si="6"/>
        <v>0</v>
      </c>
      <c r="K23" s="79">
        <f t="shared" si="7"/>
      </c>
      <c r="L23" s="80">
        <f t="shared" si="8"/>
        <v>0</v>
      </c>
      <c r="M23" s="122">
        <f t="shared" si="9"/>
      </c>
      <c r="N23" s="123">
        <f t="shared" si="10"/>
        <v>0</v>
      </c>
      <c r="O23" s="111">
        <f t="shared" si="11"/>
      </c>
      <c r="P23" s="111">
        <f t="shared" si="12"/>
        <v>0</v>
      </c>
      <c r="Q23" s="6">
        <f>IF($A23=Q$6,$F23+$H23+$J23+$L23+$N23+$P23,0)</f>
        <v>0</v>
      </c>
      <c r="R23" s="11">
        <f>IF($A23=Q$6,RANK(Q23,Q$8:Q$23),"")</f>
      </c>
      <c r="S23" s="6">
        <f>IF($A23=S$6,$F23+$H23+$J23+$L23+$N23+$P23,0)</f>
        <v>0</v>
      </c>
      <c r="T23" s="13">
        <f>IF($A23=S$6,RANK(S23,S$8:S$23),"")</f>
      </c>
      <c r="U23">
        <f t="shared" si="13"/>
      </c>
      <c r="V23" s="151"/>
      <c r="W23" s="151"/>
      <c r="X23" s="151"/>
    </row>
    <row r="24" spans="2:19" ht="12.75">
      <c r="B24" s="46" t="s">
        <v>18</v>
      </c>
      <c r="C24" s="10">
        <f>IF(COUNTA(B8:B23)&gt;4,COUNTA(B8:B23),4)</f>
        <v>12</v>
      </c>
      <c r="D24" s="4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9"/>
      <c r="S24" s="46"/>
    </row>
    <row r="25" spans="3:19" ht="12.75">
      <c r="C25" s="1"/>
      <c r="D25" s="1"/>
      <c r="E25" s="74" t="str">
        <f>E6</f>
        <v>Red</v>
      </c>
      <c r="F25" s="75"/>
      <c r="G25" s="76" t="str">
        <f>G6</f>
        <v>White</v>
      </c>
      <c r="H25" s="77"/>
      <c r="I25" s="104" t="str">
        <f>I6</f>
        <v>Green</v>
      </c>
      <c r="J25" s="106"/>
      <c r="K25" s="81" t="str">
        <f>K6</f>
        <v>Blue</v>
      </c>
      <c r="L25" s="82"/>
      <c r="M25" s="118" t="str">
        <f>M6</f>
        <v>Pink</v>
      </c>
      <c r="N25" s="119"/>
      <c r="O25" s="108" t="str">
        <f>O6</f>
        <v>Orange</v>
      </c>
      <c r="P25" s="112"/>
      <c r="Q25" s="9"/>
      <c r="R25" s="9"/>
      <c r="S25" s="46"/>
    </row>
    <row r="26" spans="3:18" ht="12.75">
      <c r="C26" s="17" t="s">
        <v>7</v>
      </c>
      <c r="D26" s="17"/>
      <c r="E26" s="61" t="s">
        <v>5</v>
      </c>
      <c r="F26" s="52" t="s">
        <v>6</v>
      </c>
      <c r="G26" s="64" t="s">
        <v>5</v>
      </c>
      <c r="H26" s="65" t="s">
        <v>6</v>
      </c>
      <c r="I26" s="69" t="s">
        <v>5</v>
      </c>
      <c r="J26" s="107" t="s">
        <v>6</v>
      </c>
      <c r="K26" s="78" t="s">
        <v>5</v>
      </c>
      <c r="L26" s="83" t="s">
        <v>6</v>
      </c>
      <c r="M26" s="122" t="s">
        <v>5</v>
      </c>
      <c r="N26" s="124" t="s">
        <v>6</v>
      </c>
      <c r="O26" s="109" t="s">
        <v>5</v>
      </c>
      <c r="P26" s="113" t="s">
        <v>6</v>
      </c>
      <c r="R26" s="1"/>
    </row>
    <row r="27" spans="3:19" ht="12.75">
      <c r="C27" s="7">
        <v>1</v>
      </c>
      <c r="D27" s="18">
        <f>C24</f>
        <v>12</v>
      </c>
      <c r="E27" s="90" t="str">
        <f aca="true" t="shared" si="19" ref="E27:E42">IF(C27&gt;$C$24,"",INDEX($B$8:$B$23,MATCH(D27,D$8:D$23,0),1))</f>
        <v>Karl</v>
      </c>
      <c r="F27" s="29">
        <v>16</v>
      </c>
      <c r="G27" s="91" t="str">
        <f aca="true" t="shared" si="20" ref="G27:G41">IF($C$24=$C27,E$27,E28)</f>
        <v>Tracey</v>
      </c>
      <c r="H27" s="39">
        <v>14</v>
      </c>
      <c r="I27" s="117" t="str">
        <f aca="true" t="shared" si="21" ref="I27:I41">IF($C$24=$C27,G$27,G28)</f>
        <v>Chad</v>
      </c>
      <c r="J27" s="39">
        <v>14</v>
      </c>
      <c r="K27" s="94" t="str">
        <f aca="true" t="shared" si="22" ref="K27:K41">IF($C$24=$C27,I$27,I28)</f>
        <v>Jason</v>
      </c>
      <c r="L27" s="29">
        <v>13</v>
      </c>
      <c r="M27" s="125" t="str">
        <f aca="true" t="shared" si="23" ref="M27:M41">IF($C$24=$C27,K$27,K28)</f>
        <v>Kev</v>
      </c>
      <c r="N27" s="39">
        <v>12</v>
      </c>
      <c r="O27" s="126" t="str">
        <f aca="true" t="shared" si="24" ref="O27:O41">IF($C$24=$C27,M$27,M28)</f>
        <v>Dave H</v>
      </c>
      <c r="P27" s="39">
        <v>12</v>
      </c>
      <c r="Q27" s="15" t="s">
        <v>101</v>
      </c>
      <c r="R27" s="9"/>
      <c r="S27" s="46"/>
    </row>
    <row r="28" spans="3:18" ht="12.75">
      <c r="C28" s="5">
        <v>2</v>
      </c>
      <c r="D28" s="15">
        <f>IF(C24&gt;4,D27-2,2)</f>
        <v>10</v>
      </c>
      <c r="E28" s="51" t="str">
        <f t="shared" si="19"/>
        <v>Tracey</v>
      </c>
      <c r="F28" s="29">
        <v>12</v>
      </c>
      <c r="G28" s="92" t="str">
        <f t="shared" si="20"/>
        <v>Chad</v>
      </c>
      <c r="H28" s="23">
        <v>15</v>
      </c>
      <c r="I28" s="117" t="str">
        <f t="shared" si="21"/>
        <v>Jason</v>
      </c>
      <c r="J28" s="23">
        <v>12</v>
      </c>
      <c r="K28" s="94" t="str">
        <f t="shared" si="22"/>
        <v>Kev</v>
      </c>
      <c r="L28" s="38">
        <v>12</v>
      </c>
      <c r="M28" s="125" t="str">
        <f t="shared" si="23"/>
        <v>Dave H</v>
      </c>
      <c r="N28" s="23">
        <v>10</v>
      </c>
      <c r="O28" s="126" t="str">
        <f t="shared" si="24"/>
        <v>Nathan</v>
      </c>
      <c r="P28" s="23">
        <v>7</v>
      </c>
      <c r="Q28" s="1" t="s">
        <v>104</v>
      </c>
      <c r="R28" s="1"/>
    </row>
    <row r="29" spans="3:18" ht="12.75">
      <c r="C29" s="5">
        <v>3</v>
      </c>
      <c r="D29" s="15">
        <f>IF(C24&gt;4,D28-2,1)</f>
        <v>8</v>
      </c>
      <c r="E29" s="51" t="str">
        <f t="shared" si="19"/>
        <v>Chad</v>
      </c>
      <c r="F29" s="29">
        <v>10</v>
      </c>
      <c r="G29" s="92" t="str">
        <f t="shared" si="20"/>
        <v>Jason</v>
      </c>
      <c r="H29" s="23">
        <v>10</v>
      </c>
      <c r="I29" s="117" t="str">
        <f t="shared" si="21"/>
        <v>Kev</v>
      </c>
      <c r="J29" s="23">
        <v>13</v>
      </c>
      <c r="K29" s="94" t="str">
        <f t="shared" si="22"/>
        <v>Dave H</v>
      </c>
      <c r="L29" s="38">
        <v>12</v>
      </c>
      <c r="M29" s="125" t="str">
        <f t="shared" si="23"/>
        <v>Nathan</v>
      </c>
      <c r="N29" s="23">
        <v>7</v>
      </c>
      <c r="O29" s="126" t="str">
        <f t="shared" si="24"/>
        <v>Richard</v>
      </c>
      <c r="P29" s="23">
        <v>10</v>
      </c>
      <c r="Q29" s="1" t="s">
        <v>106</v>
      </c>
      <c r="R29" s="1"/>
    </row>
    <row r="30" spans="3:18" ht="12.75">
      <c r="C30" s="5">
        <v>4</v>
      </c>
      <c r="D30" s="15">
        <f>IF($C$24&gt;6,D29-2,IF($C$24=5,2,3))</f>
        <v>6</v>
      </c>
      <c r="E30" s="51" t="str">
        <f t="shared" si="19"/>
        <v>Jason</v>
      </c>
      <c r="F30" s="29">
        <v>10</v>
      </c>
      <c r="G30" s="92" t="str">
        <f t="shared" si="20"/>
        <v>Kev</v>
      </c>
      <c r="H30" s="23">
        <v>13</v>
      </c>
      <c r="I30" s="117" t="str">
        <f t="shared" si="21"/>
        <v>Dave H</v>
      </c>
      <c r="J30" s="23">
        <v>13</v>
      </c>
      <c r="K30" s="94" t="str">
        <f t="shared" si="22"/>
        <v>Nathan</v>
      </c>
      <c r="L30" s="38">
        <v>8</v>
      </c>
      <c r="M30" s="125" t="str">
        <f t="shared" si="23"/>
        <v>Richard</v>
      </c>
      <c r="N30" s="23">
        <v>11</v>
      </c>
      <c r="O30" s="126" t="str">
        <f t="shared" si="24"/>
        <v>Garth</v>
      </c>
      <c r="P30" s="23">
        <v>13</v>
      </c>
      <c r="Q30" s="1" t="s">
        <v>131</v>
      </c>
      <c r="R30" s="1"/>
    </row>
    <row r="31" spans="3:18" ht="12.75">
      <c r="C31" s="5">
        <v>5</v>
      </c>
      <c r="D31" s="15">
        <f>IF($C$24&gt;8,D30-2,IF($C$24=8,1,IF($C$24=7,2,IF($C$24&lt;5,"",D30+2))))</f>
        <v>4</v>
      </c>
      <c r="E31" s="51" t="str">
        <f t="shared" si="19"/>
        <v>Kev</v>
      </c>
      <c r="F31" s="29">
        <v>11</v>
      </c>
      <c r="G31" s="92" t="str">
        <f t="shared" si="20"/>
        <v>Dave H</v>
      </c>
      <c r="H31" s="23">
        <v>12</v>
      </c>
      <c r="I31" s="117" t="str">
        <f t="shared" si="21"/>
        <v>Nathan</v>
      </c>
      <c r="J31" s="23">
        <v>7</v>
      </c>
      <c r="K31" s="94" t="str">
        <f t="shared" si="22"/>
        <v>Richard</v>
      </c>
      <c r="L31" s="38">
        <v>12</v>
      </c>
      <c r="M31" s="125" t="str">
        <f t="shared" si="23"/>
        <v>Garth</v>
      </c>
      <c r="N31" s="23">
        <v>12</v>
      </c>
      <c r="O31" s="126" t="str">
        <f t="shared" si="24"/>
        <v>Cam</v>
      </c>
      <c r="P31" s="23">
        <v>14</v>
      </c>
      <c r="Q31" s="1" t="s">
        <v>107</v>
      </c>
      <c r="R31" s="1"/>
    </row>
    <row r="32" spans="3:18" ht="12.75">
      <c r="C32" s="5">
        <v>6</v>
      </c>
      <c r="D32" s="15">
        <f>IF($C$24&gt;10,D31-2,IF($C$24=10,1,IF($C$24=9,2,IF($C$24&lt;6,"",D31+2))))</f>
        <v>2</v>
      </c>
      <c r="E32" s="51" t="str">
        <f t="shared" si="19"/>
        <v>Dave H</v>
      </c>
      <c r="F32" s="29">
        <v>3</v>
      </c>
      <c r="G32" s="92" t="str">
        <f t="shared" si="20"/>
        <v>Nathan</v>
      </c>
      <c r="H32" s="23">
        <v>11</v>
      </c>
      <c r="I32" s="117" t="str">
        <f t="shared" si="21"/>
        <v>Richard</v>
      </c>
      <c r="J32" s="23">
        <v>12</v>
      </c>
      <c r="K32" s="94" t="str">
        <f t="shared" si="22"/>
        <v>Garth</v>
      </c>
      <c r="L32" s="38">
        <v>12</v>
      </c>
      <c r="M32" s="125" t="str">
        <f t="shared" si="23"/>
        <v>Cam</v>
      </c>
      <c r="N32" s="23">
        <v>15</v>
      </c>
      <c r="O32" s="126" t="str">
        <f t="shared" si="24"/>
        <v>Geoff</v>
      </c>
      <c r="P32" s="23">
        <v>11</v>
      </c>
      <c r="Q32" s="1" t="s">
        <v>107</v>
      </c>
      <c r="R32" s="1"/>
    </row>
    <row r="33" spans="3:18" ht="12.75">
      <c r="C33" s="5">
        <v>7</v>
      </c>
      <c r="D33" s="15">
        <f>IF($C$24&gt;12,D32-2,IF($C$24=12,1,IF($C$24=11,2,IF($C$24&lt;7,"",D32+2))))</f>
        <v>1</v>
      </c>
      <c r="E33" s="51" t="str">
        <f t="shared" si="19"/>
        <v>Nathan</v>
      </c>
      <c r="F33" s="29">
        <v>8</v>
      </c>
      <c r="G33" s="92" t="str">
        <f t="shared" si="20"/>
        <v>Richard</v>
      </c>
      <c r="H33" s="23">
        <v>12</v>
      </c>
      <c r="I33" s="117" t="str">
        <f t="shared" si="21"/>
        <v>Garth</v>
      </c>
      <c r="J33" s="23">
        <v>12</v>
      </c>
      <c r="K33" s="94" t="str">
        <f t="shared" si="22"/>
        <v>Cam</v>
      </c>
      <c r="L33" s="38">
        <v>14</v>
      </c>
      <c r="M33" s="125" t="str">
        <f t="shared" si="23"/>
        <v>Geoff</v>
      </c>
      <c r="N33" s="23">
        <v>13</v>
      </c>
      <c r="O33" s="126" t="str">
        <f t="shared" si="24"/>
        <v>Drew</v>
      </c>
      <c r="P33" s="23">
        <v>16</v>
      </c>
      <c r="Q33" s="1" t="s">
        <v>100</v>
      </c>
      <c r="R33" s="1"/>
    </row>
    <row r="34" spans="3:18" ht="12.75">
      <c r="C34" s="5">
        <v>8</v>
      </c>
      <c r="D34" s="15">
        <f>IF($C$24&gt;14,D33-2,IF($C$24=14,1,IF($C$24=13,2,IF($C$24&lt;8,"",D33+2))))</f>
        <v>3</v>
      </c>
      <c r="E34" s="51" t="str">
        <f t="shared" si="19"/>
        <v>Richard</v>
      </c>
      <c r="F34" s="29">
        <v>11</v>
      </c>
      <c r="G34" s="92" t="str">
        <f t="shared" si="20"/>
        <v>Garth</v>
      </c>
      <c r="H34" s="23">
        <v>12</v>
      </c>
      <c r="I34" s="117" t="str">
        <f t="shared" si="21"/>
        <v>Cam</v>
      </c>
      <c r="J34" s="23">
        <v>14</v>
      </c>
      <c r="K34" s="94" t="str">
        <f t="shared" si="22"/>
        <v>Geoff</v>
      </c>
      <c r="L34" s="38">
        <v>17</v>
      </c>
      <c r="M34" s="125" t="str">
        <f t="shared" si="23"/>
        <v>Drew</v>
      </c>
      <c r="N34" s="23">
        <v>17</v>
      </c>
      <c r="O34" s="126" t="str">
        <f t="shared" si="24"/>
        <v>Karl</v>
      </c>
      <c r="P34" s="23">
        <v>16</v>
      </c>
      <c r="Q34" s="1" t="s">
        <v>132</v>
      </c>
      <c r="R34" s="1"/>
    </row>
    <row r="35" spans="3:18" ht="12.75">
      <c r="C35" s="5">
        <v>9</v>
      </c>
      <c r="D35" s="15">
        <f>IF($C$24=16,1,IF($C$24=15,2,IF($C$24&lt;9,"",D34+2)))</f>
        <v>5</v>
      </c>
      <c r="E35" s="51" t="str">
        <f t="shared" si="19"/>
        <v>Garth</v>
      </c>
      <c r="F35" s="29">
        <v>11</v>
      </c>
      <c r="G35" s="92" t="str">
        <f t="shared" si="20"/>
        <v>Cam</v>
      </c>
      <c r="H35" s="23">
        <v>13</v>
      </c>
      <c r="I35" s="117" t="str">
        <f t="shared" si="21"/>
        <v>Geoff</v>
      </c>
      <c r="J35" s="23">
        <v>16</v>
      </c>
      <c r="K35" s="94" t="str">
        <f t="shared" si="22"/>
        <v>Drew</v>
      </c>
      <c r="L35" s="38">
        <v>17</v>
      </c>
      <c r="M35" s="125" t="str">
        <f t="shared" si="23"/>
        <v>Karl</v>
      </c>
      <c r="N35" s="23">
        <v>17</v>
      </c>
      <c r="O35" s="126" t="str">
        <f t="shared" si="24"/>
        <v>Tracey</v>
      </c>
      <c r="P35" s="23">
        <v>13</v>
      </c>
      <c r="Q35" s="1" t="s">
        <v>133</v>
      </c>
      <c r="R35" s="1"/>
    </row>
    <row r="36" spans="3:18" ht="12.75">
      <c r="C36" s="5">
        <v>10</v>
      </c>
      <c r="D36" s="15">
        <f>IF($C$24&lt;10,"",D35+2)</f>
        <v>7</v>
      </c>
      <c r="E36" s="51" t="str">
        <f t="shared" si="19"/>
        <v>Cam</v>
      </c>
      <c r="F36" s="29">
        <v>12</v>
      </c>
      <c r="G36" s="92" t="str">
        <f t="shared" si="20"/>
        <v>Geoff</v>
      </c>
      <c r="H36" s="23">
        <v>14</v>
      </c>
      <c r="I36" s="117" t="str">
        <f t="shared" si="21"/>
        <v>Drew</v>
      </c>
      <c r="J36" s="23">
        <v>17</v>
      </c>
      <c r="K36" s="94" t="str">
        <f t="shared" si="22"/>
        <v>Karl</v>
      </c>
      <c r="L36" s="38">
        <v>18</v>
      </c>
      <c r="M36" s="125" t="str">
        <f t="shared" si="23"/>
        <v>Tracey</v>
      </c>
      <c r="N36" s="23">
        <v>14</v>
      </c>
      <c r="O36" s="126" t="str">
        <f t="shared" si="24"/>
        <v>Chad</v>
      </c>
      <c r="P36" s="23">
        <v>13</v>
      </c>
      <c r="Q36" s="1" t="s">
        <v>101</v>
      </c>
      <c r="R36" s="1"/>
    </row>
    <row r="37" spans="3:18" ht="12.75">
      <c r="C37" s="5">
        <v>11</v>
      </c>
      <c r="D37" s="15">
        <f>IF($C$24&lt;11,"",D36+2)</f>
        <v>9</v>
      </c>
      <c r="E37" s="51" t="str">
        <f t="shared" si="19"/>
        <v>Geoff</v>
      </c>
      <c r="F37" s="29">
        <v>13</v>
      </c>
      <c r="G37" s="92" t="str">
        <f t="shared" si="20"/>
        <v>Drew</v>
      </c>
      <c r="H37" s="23">
        <v>17</v>
      </c>
      <c r="I37" s="117" t="str">
        <f t="shared" si="21"/>
        <v>Karl</v>
      </c>
      <c r="J37" s="23">
        <v>16</v>
      </c>
      <c r="K37" s="94" t="str">
        <f t="shared" si="22"/>
        <v>Tracey</v>
      </c>
      <c r="L37" s="38">
        <v>10</v>
      </c>
      <c r="M37" s="125" t="str">
        <f t="shared" si="23"/>
        <v>Chad</v>
      </c>
      <c r="N37" s="23">
        <v>13</v>
      </c>
      <c r="O37" s="126" t="str">
        <f t="shared" si="24"/>
        <v>Jason</v>
      </c>
      <c r="P37" s="23">
        <v>11</v>
      </c>
      <c r="Q37" s="1" t="s">
        <v>100</v>
      </c>
      <c r="R37" s="1"/>
    </row>
    <row r="38" spans="3:18" ht="12.75">
      <c r="C38" s="5">
        <v>12</v>
      </c>
      <c r="D38" s="15">
        <f>IF($C$24&lt;12,"",D37+2)</f>
        <v>11</v>
      </c>
      <c r="E38" s="51" t="str">
        <f t="shared" si="19"/>
        <v>Drew</v>
      </c>
      <c r="F38" s="29">
        <v>16</v>
      </c>
      <c r="G38" s="92" t="str">
        <f t="shared" si="20"/>
        <v>Karl</v>
      </c>
      <c r="H38" s="23">
        <v>16</v>
      </c>
      <c r="I38" s="117" t="str">
        <f t="shared" si="21"/>
        <v>Tracey</v>
      </c>
      <c r="J38" s="23">
        <v>13</v>
      </c>
      <c r="K38" s="94" t="str">
        <f t="shared" si="22"/>
        <v>Chad</v>
      </c>
      <c r="L38" s="38">
        <v>14</v>
      </c>
      <c r="M38" s="125" t="str">
        <f t="shared" si="23"/>
        <v>Jason</v>
      </c>
      <c r="N38" s="23">
        <v>10</v>
      </c>
      <c r="O38" s="126" t="str">
        <f t="shared" si="24"/>
        <v>Kev</v>
      </c>
      <c r="P38" s="23">
        <v>9</v>
      </c>
      <c r="Q38" s="1" t="s">
        <v>133</v>
      </c>
      <c r="R38" s="1"/>
    </row>
    <row r="39" spans="3:18" ht="12.75">
      <c r="C39" s="5">
        <v>13</v>
      </c>
      <c r="D39" s="15">
        <f>IF($C$24&lt;13,"",D38+2)</f>
      </c>
      <c r="E39" s="51">
        <f t="shared" si="19"/>
      </c>
      <c r="F39" s="29"/>
      <c r="G39" s="92">
        <f t="shared" si="20"/>
      </c>
      <c r="H39" s="23"/>
      <c r="I39" s="117">
        <f t="shared" si="21"/>
      </c>
      <c r="J39" s="23"/>
      <c r="K39" s="94">
        <f t="shared" si="22"/>
      </c>
      <c r="L39" s="38"/>
      <c r="M39" s="125">
        <f t="shared" si="23"/>
      </c>
      <c r="N39" s="23"/>
      <c r="O39" s="126">
        <f t="shared" si="24"/>
      </c>
      <c r="P39" s="23"/>
      <c r="R39" s="1"/>
    </row>
    <row r="40" spans="3:18" ht="12.75">
      <c r="C40" s="5">
        <v>14</v>
      </c>
      <c r="D40" s="15">
        <f>IF($C$24&lt;14,"",D39+2)</f>
      </c>
      <c r="E40" s="51">
        <f t="shared" si="19"/>
      </c>
      <c r="F40" s="29"/>
      <c r="G40" s="92">
        <f t="shared" si="20"/>
      </c>
      <c r="H40" s="23"/>
      <c r="I40" s="117">
        <f t="shared" si="21"/>
      </c>
      <c r="J40" s="23"/>
      <c r="K40" s="94">
        <f t="shared" si="22"/>
      </c>
      <c r="L40" s="38"/>
      <c r="M40" s="125">
        <f t="shared" si="23"/>
      </c>
      <c r="N40" s="23"/>
      <c r="O40" s="126">
        <f t="shared" si="24"/>
      </c>
      <c r="P40" s="23"/>
      <c r="R40" s="1"/>
    </row>
    <row r="41" spans="3:18" ht="12.75">
      <c r="C41" s="5">
        <v>15</v>
      </c>
      <c r="D41" s="15">
        <f>IF($C$24&lt;15,"",D40+2)</f>
      </c>
      <c r="E41" s="51">
        <f t="shared" si="19"/>
      </c>
      <c r="F41" s="29"/>
      <c r="G41" s="92">
        <f t="shared" si="20"/>
      </c>
      <c r="H41" s="23"/>
      <c r="I41" s="117">
        <f t="shared" si="21"/>
      </c>
      <c r="J41" s="23"/>
      <c r="K41" s="94">
        <f t="shared" si="22"/>
      </c>
      <c r="L41" s="38"/>
      <c r="M41" s="125">
        <f t="shared" si="23"/>
      </c>
      <c r="N41" s="23"/>
      <c r="O41" s="126">
        <f t="shared" si="24"/>
      </c>
      <c r="P41" s="23"/>
      <c r="R41" s="1"/>
    </row>
    <row r="42" spans="3:18" ht="12.75">
      <c r="C42" s="5">
        <v>16</v>
      </c>
      <c r="D42" s="15">
        <f>IF($C$24&lt;16,"",D41+2)</f>
      </c>
      <c r="E42" s="52">
        <f t="shared" si="19"/>
      </c>
      <c r="F42" s="29"/>
      <c r="G42" s="92">
        <f>IF($C$24=$C42,E$27,"")</f>
      </c>
      <c r="H42" s="23"/>
      <c r="I42" s="117">
        <f>IF($C$24=$C42,G$27,"")</f>
      </c>
      <c r="J42" s="23"/>
      <c r="K42" s="94">
        <f>IF($C$24=$C42,I$27,"")</f>
      </c>
      <c r="L42" s="38"/>
      <c r="M42" s="125">
        <f>IF($C$24=$C42,K$27,"")</f>
      </c>
      <c r="N42" s="23"/>
      <c r="O42" s="126">
        <f>IF($C$24=$C42,M$27,"")</f>
      </c>
      <c r="P42" s="23"/>
      <c r="R42" s="1"/>
    </row>
    <row r="43" spans="3:18" ht="12.75">
      <c r="C43" s="6"/>
      <c r="D43" s="16"/>
      <c r="E43" s="22"/>
      <c r="F43" s="29"/>
      <c r="G43" s="93"/>
      <c r="H43" s="23"/>
      <c r="I43" s="95"/>
      <c r="J43" s="23"/>
      <c r="K43" s="93"/>
      <c r="L43" s="38"/>
      <c r="M43" s="95"/>
      <c r="N43" s="23"/>
      <c r="O43" s="93"/>
      <c r="P43" s="23"/>
      <c r="R43" s="1"/>
    </row>
    <row r="44" spans="2:17" ht="12.75">
      <c r="B44" s="47"/>
      <c r="C44" s="47"/>
      <c r="D44" s="47"/>
      <c r="E44" s="46"/>
      <c r="F44" s="48"/>
      <c r="G44" s="48"/>
      <c r="H44" s="48"/>
      <c r="I44" s="48"/>
      <c r="J44" s="48"/>
      <c r="K44" s="46"/>
      <c r="L44" s="48"/>
      <c r="M44" s="48"/>
      <c r="N44" s="48"/>
      <c r="O44" s="46"/>
      <c r="P44" s="48"/>
      <c r="Q44" s="47"/>
    </row>
    <row r="45" spans="1:20" s="19" customFormat="1" ht="12.75">
      <c r="A45" s="1"/>
      <c r="B45" s="9"/>
      <c r="C45" s="9"/>
      <c r="D45" s="9"/>
      <c r="E45" s="9"/>
      <c r="F45" s="45"/>
      <c r="G45" s="9"/>
      <c r="H45" s="45"/>
      <c r="I45" s="9"/>
      <c r="J45" s="9"/>
      <c r="K45" s="9"/>
      <c r="L45" s="1"/>
      <c r="M45" s="9"/>
      <c r="N45" s="9"/>
      <c r="O45" s="9"/>
      <c r="P45" s="1"/>
      <c r="Q45" s="1"/>
      <c r="R45" s="47"/>
      <c r="S45" s="47"/>
      <c r="T45" s="47"/>
    </row>
    <row r="46" spans="1:20" s="19" customFormat="1" ht="12.75">
      <c r="A46" s="1" t="s">
        <v>38</v>
      </c>
      <c r="B46" s="18" t="s">
        <v>48</v>
      </c>
      <c r="C46" s="10"/>
      <c r="D46" s="10"/>
      <c r="E46" s="10"/>
      <c r="F46" s="10"/>
      <c r="G46" s="10"/>
      <c r="H46" s="40"/>
      <c r="I46" s="10"/>
      <c r="J46" s="10"/>
      <c r="K46" s="10"/>
      <c r="L46" s="24"/>
      <c r="M46" s="10"/>
      <c r="N46" s="10"/>
      <c r="O46" s="10"/>
      <c r="P46" s="24"/>
      <c r="Q46" s="1"/>
      <c r="R46" s="47"/>
      <c r="S46" s="47"/>
      <c r="T46" s="47"/>
    </row>
    <row r="47" spans="1:20" s="19" customFormat="1" ht="12.75">
      <c r="A47" s="1"/>
      <c r="B47" s="49" t="s">
        <v>51</v>
      </c>
      <c r="C47" s="85"/>
      <c r="D47" s="85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14"/>
      <c r="Q47" s="1"/>
      <c r="R47" s="47"/>
      <c r="S47" s="47"/>
      <c r="T47" s="47"/>
    </row>
    <row r="48" spans="1:20" s="19" customFormat="1" ht="12.75">
      <c r="A48" s="1"/>
      <c r="B48" s="49" t="s">
        <v>49</v>
      </c>
      <c r="C48" s="85"/>
      <c r="D48" s="85"/>
      <c r="E48" s="9"/>
      <c r="F48" s="9"/>
      <c r="G48" s="9"/>
      <c r="H48" s="9"/>
      <c r="I48" s="9"/>
      <c r="J48" s="9"/>
      <c r="K48" s="9"/>
      <c r="L48" s="14"/>
      <c r="M48" s="9"/>
      <c r="N48" s="9"/>
      <c r="O48" s="9"/>
      <c r="P48" s="14"/>
      <c r="Q48" s="1"/>
      <c r="R48" s="47"/>
      <c r="S48" s="47"/>
      <c r="T48" s="47"/>
    </row>
    <row r="49" spans="1:20" s="19" customFormat="1" ht="12.75">
      <c r="A49" s="1"/>
      <c r="B49" s="49" t="s">
        <v>50</v>
      </c>
      <c r="C49" s="85"/>
      <c r="D49" s="85"/>
      <c r="E49" s="9"/>
      <c r="F49" s="9"/>
      <c r="G49" s="9"/>
      <c r="H49" s="9"/>
      <c r="I49" s="9"/>
      <c r="J49" s="9"/>
      <c r="K49" s="9"/>
      <c r="L49" s="14"/>
      <c r="M49" s="9"/>
      <c r="N49" s="9"/>
      <c r="O49" s="9"/>
      <c r="P49" s="14"/>
      <c r="Q49" s="1"/>
      <c r="R49" s="47"/>
      <c r="S49" s="47"/>
      <c r="T49" s="47"/>
    </row>
    <row r="50" spans="1:20" s="19" customFormat="1" ht="12.75">
      <c r="A50" s="1"/>
      <c r="B50" s="49" t="s">
        <v>52</v>
      </c>
      <c r="C50" s="85"/>
      <c r="D50" s="85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14"/>
      <c r="Q50" s="1"/>
      <c r="R50" s="47"/>
      <c r="S50" s="47"/>
      <c r="T50" s="47"/>
    </row>
    <row r="51" spans="1:20" s="19" customFormat="1" ht="12.75">
      <c r="A51" s="1"/>
      <c r="B51" s="49" t="s">
        <v>53</v>
      </c>
      <c r="C51" s="85"/>
      <c r="D51" s="85"/>
      <c r="E51" s="9"/>
      <c r="F51" s="9"/>
      <c r="G51" s="9"/>
      <c r="H51" s="9"/>
      <c r="I51" s="9"/>
      <c r="J51" s="9"/>
      <c r="K51" s="9"/>
      <c r="L51" s="14"/>
      <c r="M51" s="9"/>
      <c r="N51" s="9"/>
      <c r="O51" s="9"/>
      <c r="P51" s="14"/>
      <c r="Q51" s="1"/>
      <c r="R51" s="47"/>
      <c r="S51" s="47"/>
      <c r="T51" s="47"/>
    </row>
    <row r="52" spans="1:20" s="19" customFormat="1" ht="12.75">
      <c r="A52" s="1"/>
      <c r="B52" s="49" t="s">
        <v>54</v>
      </c>
      <c r="C52" s="85"/>
      <c r="D52" s="85"/>
      <c r="E52" s="9"/>
      <c r="F52" s="9"/>
      <c r="G52" s="9"/>
      <c r="H52" s="9"/>
      <c r="I52" s="9"/>
      <c r="J52" s="9"/>
      <c r="K52" s="9"/>
      <c r="L52" s="14"/>
      <c r="M52" s="9"/>
      <c r="N52" s="9"/>
      <c r="O52" s="9"/>
      <c r="P52" s="14"/>
      <c r="Q52" s="1"/>
      <c r="R52" s="47"/>
      <c r="S52" s="47"/>
      <c r="T52" s="47"/>
    </row>
    <row r="53" spans="1:20" s="19" customFormat="1" ht="12.75">
      <c r="A53" s="1"/>
      <c r="B53" s="49" t="s">
        <v>55</v>
      </c>
      <c r="C53" s="85"/>
      <c r="D53" s="85"/>
      <c r="E53" s="9"/>
      <c r="F53" s="9"/>
      <c r="G53" s="9"/>
      <c r="H53" s="9"/>
      <c r="I53" s="9"/>
      <c r="J53" s="9"/>
      <c r="K53" s="9"/>
      <c r="L53" s="14"/>
      <c r="M53" s="9"/>
      <c r="N53" s="9"/>
      <c r="O53" s="9"/>
      <c r="P53" s="14"/>
      <c r="Q53" s="1"/>
      <c r="R53" s="47"/>
      <c r="S53" s="47"/>
      <c r="T53" s="47"/>
    </row>
    <row r="54" spans="1:20" s="19" customFormat="1" ht="12.75">
      <c r="A54" s="1"/>
      <c r="B54" s="15" t="s">
        <v>56</v>
      </c>
      <c r="C54" s="9"/>
      <c r="D54" s="9"/>
      <c r="E54" s="9"/>
      <c r="F54" s="9"/>
      <c r="G54" s="9"/>
      <c r="H54" s="9"/>
      <c r="I54" s="9"/>
      <c r="J54" s="9"/>
      <c r="K54" s="9"/>
      <c r="L54" s="14"/>
      <c r="M54" s="9"/>
      <c r="N54" s="9"/>
      <c r="O54" s="9"/>
      <c r="P54" s="14"/>
      <c r="Q54" s="1"/>
      <c r="R54" s="47"/>
      <c r="S54" s="47"/>
      <c r="T54" s="47"/>
    </row>
    <row r="55" spans="1:20" s="19" customFormat="1" ht="12.75">
      <c r="A55" s="1"/>
      <c r="B55" s="15" t="s">
        <v>57</v>
      </c>
      <c r="C55" s="9"/>
      <c r="D55" s="9"/>
      <c r="E55" s="9"/>
      <c r="F55" s="9"/>
      <c r="G55" s="9"/>
      <c r="H55" s="9"/>
      <c r="I55" s="9"/>
      <c r="J55" s="9"/>
      <c r="K55" s="9"/>
      <c r="L55" s="14"/>
      <c r="M55" s="9"/>
      <c r="N55" s="9"/>
      <c r="O55" s="9"/>
      <c r="P55" s="14"/>
      <c r="Q55" s="1"/>
      <c r="R55" s="47"/>
      <c r="S55" s="47"/>
      <c r="T55" s="47"/>
    </row>
    <row r="56" spans="1:20" s="19" customFormat="1" ht="12.75">
      <c r="A56" s="1"/>
      <c r="B56" s="15" t="s">
        <v>58</v>
      </c>
      <c r="C56" s="9"/>
      <c r="D56" s="9"/>
      <c r="E56" s="9"/>
      <c r="F56" s="9"/>
      <c r="G56" s="9"/>
      <c r="H56" s="9"/>
      <c r="I56" s="9"/>
      <c r="J56" s="9"/>
      <c r="K56" s="9"/>
      <c r="L56" s="14"/>
      <c r="M56" s="9"/>
      <c r="N56" s="9"/>
      <c r="O56" s="9"/>
      <c r="P56" s="14"/>
      <c r="Q56" s="1"/>
      <c r="R56" s="47"/>
      <c r="S56" s="47"/>
      <c r="T56" s="47"/>
    </row>
    <row r="57" spans="1:20" s="19" customFormat="1" ht="12.75">
      <c r="A57" s="1"/>
      <c r="B57" s="16" t="s">
        <v>71</v>
      </c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11"/>
      <c r="N57" s="11"/>
      <c r="O57" s="11"/>
      <c r="P57" s="13"/>
      <c r="Q57" s="1"/>
      <c r="R57" s="47"/>
      <c r="S57" s="47"/>
      <c r="T57" s="47"/>
    </row>
    <row r="58" spans="1:20" s="19" customFormat="1" ht="12.75">
      <c r="A58" s="1"/>
      <c r="B58" s="9"/>
      <c r="C58" s="9"/>
      <c r="D58" s="9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7"/>
      <c r="S58" s="47"/>
      <c r="T58" s="47"/>
    </row>
    <row r="59" spans="1:20" s="19" customFormat="1" ht="12.75">
      <c r="A59" s="1" t="s">
        <v>40</v>
      </c>
      <c r="B59" s="58" t="s">
        <v>61</v>
      </c>
      <c r="C59" s="86"/>
      <c r="D59" s="86"/>
      <c r="E59" s="10"/>
      <c r="F59" s="10"/>
      <c r="G59" s="10"/>
      <c r="H59" s="10"/>
      <c r="I59" s="10"/>
      <c r="J59" s="10"/>
      <c r="K59" s="10"/>
      <c r="L59" s="24"/>
      <c r="M59" s="10"/>
      <c r="N59" s="10"/>
      <c r="O59" s="10"/>
      <c r="P59" s="24"/>
      <c r="Q59" s="1"/>
      <c r="R59" s="47"/>
      <c r="S59" s="47"/>
      <c r="T59" s="47"/>
    </row>
    <row r="60" spans="1:20" s="19" customFormat="1" ht="12.75">
      <c r="A60" s="1"/>
      <c r="B60" s="49" t="s">
        <v>62</v>
      </c>
      <c r="C60" s="85"/>
      <c r="D60" s="85"/>
      <c r="E60" s="9"/>
      <c r="F60" s="9"/>
      <c r="G60" s="9"/>
      <c r="H60" s="9"/>
      <c r="I60" s="9"/>
      <c r="J60" s="9"/>
      <c r="K60" s="9"/>
      <c r="L60" s="14"/>
      <c r="M60" s="9"/>
      <c r="N60" s="9"/>
      <c r="O60" s="9"/>
      <c r="P60" s="14"/>
      <c r="Q60" s="1"/>
      <c r="R60" s="47"/>
      <c r="S60" s="47"/>
      <c r="T60" s="47"/>
    </row>
    <row r="61" spans="1:20" s="19" customFormat="1" ht="12.75">
      <c r="A61" s="1"/>
      <c r="B61" s="49" t="s">
        <v>63</v>
      </c>
      <c r="C61" s="85"/>
      <c r="D61" s="85"/>
      <c r="E61" s="9"/>
      <c r="F61" s="9"/>
      <c r="G61" s="9"/>
      <c r="H61" s="9"/>
      <c r="I61" s="9"/>
      <c r="J61" s="9"/>
      <c r="K61" s="9"/>
      <c r="L61" s="14"/>
      <c r="M61" s="9"/>
      <c r="N61" s="9"/>
      <c r="O61" s="9"/>
      <c r="P61" s="14"/>
      <c r="Q61" s="1"/>
      <c r="R61" s="47"/>
      <c r="S61" s="47"/>
      <c r="T61" s="47"/>
    </row>
    <row r="62" spans="1:20" s="19" customFormat="1" ht="12.75">
      <c r="A62" s="1"/>
      <c r="B62" s="49" t="s">
        <v>64</v>
      </c>
      <c r="C62" s="85"/>
      <c r="D62" s="85"/>
      <c r="E62" s="9"/>
      <c r="F62" s="9"/>
      <c r="G62" s="9"/>
      <c r="H62" s="9"/>
      <c r="I62" s="9"/>
      <c r="J62" s="9"/>
      <c r="K62" s="9"/>
      <c r="L62" s="14"/>
      <c r="M62" s="9"/>
      <c r="N62" s="9"/>
      <c r="O62" s="9"/>
      <c r="P62" s="14"/>
      <c r="Q62" s="1"/>
      <c r="R62" s="47"/>
      <c r="S62" s="47"/>
      <c r="T62" s="47"/>
    </row>
    <row r="63" spans="1:20" s="19" customFormat="1" ht="12.75">
      <c r="A63" s="1"/>
      <c r="B63" s="57" t="s">
        <v>65</v>
      </c>
      <c r="C63" s="87"/>
      <c r="D63" s="87"/>
      <c r="E63" s="9"/>
      <c r="F63" s="9"/>
      <c r="G63" s="9"/>
      <c r="H63" s="9"/>
      <c r="I63" s="9"/>
      <c r="J63" s="9"/>
      <c r="K63" s="9"/>
      <c r="L63" s="14"/>
      <c r="M63" s="9"/>
      <c r="N63" s="9"/>
      <c r="O63" s="9"/>
      <c r="P63" s="14"/>
      <c r="Q63" s="1"/>
      <c r="R63" s="47"/>
      <c r="S63" s="47"/>
      <c r="T63" s="47"/>
    </row>
    <row r="64" spans="1:20" s="19" customFormat="1" ht="12.75">
      <c r="A64" s="1"/>
      <c r="B64" s="15" t="s">
        <v>66</v>
      </c>
      <c r="C64" s="9"/>
      <c r="D64" s="9"/>
      <c r="E64" s="9"/>
      <c r="F64" s="9"/>
      <c r="G64" s="9"/>
      <c r="H64" s="9"/>
      <c r="I64" s="9"/>
      <c r="J64" s="9"/>
      <c r="K64" s="9"/>
      <c r="L64" s="14"/>
      <c r="M64" s="9"/>
      <c r="N64" s="9"/>
      <c r="O64" s="9"/>
      <c r="P64" s="14"/>
      <c r="Q64" s="1"/>
      <c r="R64" s="47"/>
      <c r="S64" s="47"/>
      <c r="T64" s="47"/>
    </row>
    <row r="65" spans="1:20" s="19" customFormat="1" ht="12.75">
      <c r="A65" s="1"/>
      <c r="B65" s="15" t="s">
        <v>67</v>
      </c>
      <c r="C65" s="9"/>
      <c r="D65" s="9"/>
      <c r="E65" s="9"/>
      <c r="F65" s="9"/>
      <c r="G65" s="9"/>
      <c r="H65" s="9"/>
      <c r="I65" s="9"/>
      <c r="J65" s="9"/>
      <c r="K65" s="9"/>
      <c r="L65" s="14"/>
      <c r="M65" s="9"/>
      <c r="N65" s="9"/>
      <c r="O65" s="9"/>
      <c r="P65" s="14"/>
      <c r="Q65" s="1"/>
      <c r="R65" s="47"/>
      <c r="S65" s="47"/>
      <c r="T65" s="47"/>
    </row>
    <row r="66" spans="1:20" s="19" customFormat="1" ht="12.75">
      <c r="A66" s="1"/>
      <c r="B66" s="16" t="s">
        <v>68</v>
      </c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1"/>
      <c r="N66" s="11"/>
      <c r="O66" s="11"/>
      <c r="P66" s="13"/>
      <c r="Q66" s="1"/>
      <c r="R66" s="47"/>
      <c r="S66" s="47"/>
      <c r="T66" s="47"/>
    </row>
    <row r="67" spans="1:20" s="19" customFormat="1" ht="12.75">
      <c r="A67" s="1"/>
      <c r="B67" s="9"/>
      <c r="C67" s="9"/>
      <c r="D67" s="9"/>
      <c r="E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7"/>
      <c r="S67" s="47"/>
      <c r="T67" s="47"/>
    </row>
    <row r="68" spans="1:20" s="19" customFormat="1" ht="12.75">
      <c r="A68" s="1" t="s">
        <v>60</v>
      </c>
      <c r="B68" s="18" t="s">
        <v>69</v>
      </c>
      <c r="C68" s="10"/>
      <c r="D68" s="10"/>
      <c r="E68" s="10"/>
      <c r="F68" s="10"/>
      <c r="G68" s="10"/>
      <c r="H68" s="10"/>
      <c r="I68" s="10"/>
      <c r="J68" s="10"/>
      <c r="K68" s="10"/>
      <c r="L68" s="24"/>
      <c r="M68" s="10"/>
      <c r="N68" s="10"/>
      <c r="O68" s="10"/>
      <c r="P68" s="24"/>
      <c r="Q68" s="1"/>
      <c r="R68" s="47"/>
      <c r="S68" s="47"/>
      <c r="T68" s="47"/>
    </row>
    <row r="69" spans="1:20" s="19" customFormat="1" ht="12.75">
      <c r="A69" s="1"/>
      <c r="B69" s="16" t="s">
        <v>70</v>
      </c>
      <c r="C69" s="11"/>
      <c r="D69" s="11"/>
      <c r="E69" s="11"/>
      <c r="F69" s="11"/>
      <c r="G69" s="11"/>
      <c r="H69" s="11"/>
      <c r="I69" s="11"/>
      <c r="J69" s="11"/>
      <c r="K69" s="11"/>
      <c r="L69" s="13"/>
      <c r="M69" s="11"/>
      <c r="N69" s="11"/>
      <c r="O69" s="11"/>
      <c r="P69" s="13"/>
      <c r="Q69" s="1"/>
      <c r="R69" s="47"/>
      <c r="S69" s="47"/>
      <c r="T69" s="47"/>
    </row>
    <row r="70" spans="1:20" s="19" customFormat="1" ht="12.75">
      <c r="A70" s="1"/>
      <c r="B70" s="9"/>
      <c r="C70" s="9"/>
      <c r="D70" s="9"/>
      <c r="E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7"/>
      <c r="S70" s="47"/>
      <c r="T70" s="47"/>
    </row>
    <row r="71" spans="1:20" s="19" customFormat="1" ht="12.75">
      <c r="A71" s="1"/>
      <c r="B71" s="9"/>
      <c r="C71" s="9"/>
      <c r="D71" s="9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7"/>
      <c r="S71" s="47"/>
      <c r="T71" s="47"/>
    </row>
    <row r="72" spans="1:20" s="19" customFormat="1" ht="12.75">
      <c r="A72" s="1"/>
      <c r="B72" s="9"/>
      <c r="C72" s="9"/>
      <c r="D72" s="9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7"/>
      <c r="S72" s="47"/>
      <c r="T72" s="47"/>
    </row>
    <row r="73" spans="1:20" s="19" customFormat="1" ht="12.75">
      <c r="A73" s="1"/>
      <c r="B73" s="9"/>
      <c r="C73" s="9"/>
      <c r="D73" s="9"/>
      <c r="E73" s="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7"/>
      <c r="S73" s="47"/>
      <c r="T73" s="47"/>
    </row>
    <row r="74" spans="1:20" s="19" customFormat="1" ht="12.75">
      <c r="A74" s="1"/>
      <c r="B74" s="9"/>
      <c r="C74" s="9"/>
      <c r="D74" s="9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7"/>
      <c r="S74" s="47"/>
      <c r="T74" s="47"/>
    </row>
    <row r="75" spans="1:20" s="19" customFormat="1" ht="12.75">
      <c r="A75" s="1"/>
      <c r="B75" s="9"/>
      <c r="C75" s="9"/>
      <c r="D75" s="9"/>
      <c r="E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7"/>
      <c r="S75" s="47"/>
      <c r="T75" s="47"/>
    </row>
  </sheetData>
  <mergeCells count="18">
    <mergeCell ref="K5:L5"/>
    <mergeCell ref="K6:L6"/>
    <mergeCell ref="C6:D6"/>
    <mergeCell ref="C5:D5"/>
    <mergeCell ref="Q6:R6"/>
    <mergeCell ref="S6:T6"/>
    <mergeCell ref="E5:F5"/>
    <mergeCell ref="E6:F6"/>
    <mergeCell ref="G5:H5"/>
    <mergeCell ref="G6:H6"/>
    <mergeCell ref="I5:J5"/>
    <mergeCell ref="I6:J6"/>
    <mergeCell ref="Q5:R5"/>
    <mergeCell ref="S5:T5"/>
    <mergeCell ref="M5:N5"/>
    <mergeCell ref="O5:P5"/>
    <mergeCell ref="M6:N6"/>
    <mergeCell ref="O6:P6"/>
  </mergeCells>
  <printOptions/>
  <pageMargins left="0.75" right="0.75" top="1" bottom="1" header="0.5" footer="0.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X83"/>
  <sheetViews>
    <sheetView workbookViewId="0" topLeftCell="O6">
      <selection activeCell="U8" sqref="U8:X19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6.28125" style="9" customWidth="1"/>
    <col min="4" max="4" width="4.57421875" style="9" customWidth="1"/>
    <col min="5" max="5" width="9.140625" style="9" customWidth="1"/>
    <col min="6" max="17" width="9.140625" style="1" customWidth="1"/>
    <col min="18" max="20" width="9.140625" style="47" customWidth="1"/>
  </cols>
  <sheetData>
    <row r="1" spans="1:5" ht="12.75">
      <c r="A1" s="1" t="s">
        <v>25</v>
      </c>
      <c r="B1" s="1"/>
      <c r="C1" s="1"/>
      <c r="D1" s="1"/>
      <c r="E1" s="1"/>
    </row>
    <row r="2" spans="1:20" s="44" customFormat="1" ht="45.75" customHeight="1">
      <c r="A2" s="42"/>
      <c r="B2" s="98"/>
      <c r="C2" s="98" t="s">
        <v>59</v>
      </c>
      <c r="D2" s="96"/>
      <c r="E2" s="96" t="s">
        <v>44</v>
      </c>
      <c r="F2" s="43" t="s">
        <v>45</v>
      </c>
      <c r="G2" s="43" t="s">
        <v>47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71"/>
      <c r="S2" s="71"/>
      <c r="T2" s="71"/>
    </row>
    <row r="3" spans="1:20" s="25" customFormat="1" ht="12.75">
      <c r="A3" s="26"/>
      <c r="B3" s="28"/>
      <c r="C3" s="27"/>
      <c r="D3" s="97"/>
      <c r="E3" s="99" t="s">
        <v>29</v>
      </c>
      <c r="F3" s="28" t="s">
        <v>46</v>
      </c>
      <c r="G3" s="28"/>
      <c r="H3" s="89"/>
      <c r="I3" s="26"/>
      <c r="J3" s="26"/>
      <c r="K3" s="26"/>
      <c r="L3" s="26"/>
      <c r="M3" s="26"/>
      <c r="N3" s="26"/>
      <c r="O3" s="26"/>
      <c r="P3" s="26"/>
      <c r="Q3" s="26"/>
      <c r="R3" s="72"/>
      <c r="S3" s="72"/>
      <c r="T3" s="72"/>
    </row>
    <row r="4" spans="1:20" s="25" customFormat="1" ht="12.75">
      <c r="A4" s="1"/>
      <c r="B4" s="26"/>
      <c r="C4" s="26"/>
      <c r="D4" s="26"/>
      <c r="E4" s="37"/>
      <c r="F4" s="37"/>
      <c r="G4" s="37"/>
      <c r="H4" s="88"/>
      <c r="I4" s="26"/>
      <c r="J4" s="26"/>
      <c r="K4" s="26"/>
      <c r="L4" s="26"/>
      <c r="M4" s="26"/>
      <c r="N4" s="26"/>
      <c r="O4" s="26"/>
      <c r="P4" s="26"/>
      <c r="Q4" s="26"/>
      <c r="R4" s="26"/>
      <c r="S4" s="72"/>
      <c r="T4" s="72"/>
    </row>
    <row r="5" spans="2:20" ht="12.75">
      <c r="B5" s="1"/>
      <c r="C5" s="169" t="s">
        <v>11</v>
      </c>
      <c r="D5" s="170"/>
      <c r="E5" s="192" t="s">
        <v>0</v>
      </c>
      <c r="F5" s="174"/>
      <c r="G5" s="139" t="s">
        <v>1</v>
      </c>
      <c r="H5" s="140"/>
      <c r="I5" s="143" t="s">
        <v>2</v>
      </c>
      <c r="J5" s="136"/>
      <c r="K5" s="181" t="s">
        <v>3</v>
      </c>
      <c r="L5" s="182"/>
      <c r="M5" s="185" t="s">
        <v>93</v>
      </c>
      <c r="N5" s="189"/>
      <c r="O5" s="177" t="s">
        <v>94</v>
      </c>
      <c r="P5" s="178"/>
      <c r="Q5" s="169" t="s">
        <v>89</v>
      </c>
      <c r="R5" s="194"/>
      <c r="S5" s="169" t="s">
        <v>90</v>
      </c>
      <c r="T5" s="170"/>
    </row>
    <row r="6" spans="2:24" ht="12.75">
      <c r="B6" s="1"/>
      <c r="C6" s="171"/>
      <c r="D6" s="172"/>
      <c r="E6" s="193" t="str">
        <f>'Race meet'!$C$9</f>
        <v>Red</v>
      </c>
      <c r="F6" s="138"/>
      <c r="G6" s="141" t="str">
        <f>'Race meet'!$C$10</f>
        <v>White</v>
      </c>
      <c r="H6" s="142"/>
      <c r="I6" s="175" t="str">
        <f>'Race meet'!$C$11</f>
        <v>Green</v>
      </c>
      <c r="J6" s="176"/>
      <c r="K6" s="183" t="str">
        <f>'Race meet'!$C$12</f>
        <v>Blue</v>
      </c>
      <c r="L6" s="184"/>
      <c r="M6" s="187" t="str">
        <f>'Race meet'!$C$13</f>
        <v>Pink</v>
      </c>
      <c r="N6" s="190"/>
      <c r="O6" s="179" t="str">
        <f>'Race meet'!$C$14</f>
        <v>Orange</v>
      </c>
      <c r="P6" s="180"/>
      <c r="Q6" s="171" t="s">
        <v>92</v>
      </c>
      <c r="R6" s="191"/>
      <c r="S6" s="171" t="s">
        <v>92</v>
      </c>
      <c r="T6" s="172"/>
      <c r="V6" s="161"/>
      <c r="W6" s="161" t="s">
        <v>124</v>
      </c>
      <c r="X6" s="147"/>
    </row>
    <row r="7" spans="1:24" ht="12.75">
      <c r="A7" s="2" t="s">
        <v>88</v>
      </c>
      <c r="B7" s="2" t="s">
        <v>5</v>
      </c>
      <c r="C7" s="16" t="s">
        <v>10</v>
      </c>
      <c r="D7" s="16" t="s">
        <v>91</v>
      </c>
      <c r="E7" s="63" t="s">
        <v>7</v>
      </c>
      <c r="F7" s="50" t="s">
        <v>6</v>
      </c>
      <c r="G7" s="59" t="s">
        <v>7</v>
      </c>
      <c r="H7" s="59" t="s">
        <v>6</v>
      </c>
      <c r="I7" s="115" t="s">
        <v>7</v>
      </c>
      <c r="J7" s="68" t="s">
        <v>6</v>
      </c>
      <c r="K7" s="78" t="s">
        <v>7</v>
      </c>
      <c r="L7" s="78" t="s">
        <v>6</v>
      </c>
      <c r="M7" s="120" t="s">
        <v>7</v>
      </c>
      <c r="N7" s="121" t="s">
        <v>6</v>
      </c>
      <c r="O7" s="109" t="s">
        <v>7</v>
      </c>
      <c r="P7" s="109" t="s">
        <v>6</v>
      </c>
      <c r="Q7" s="5" t="s">
        <v>8</v>
      </c>
      <c r="R7" s="5" t="s">
        <v>9</v>
      </c>
      <c r="S7" s="5" t="s">
        <v>8</v>
      </c>
      <c r="T7" s="5" t="s">
        <v>9</v>
      </c>
      <c r="V7" s="162" t="s">
        <v>125</v>
      </c>
      <c r="W7" s="162" t="s">
        <v>125</v>
      </c>
      <c r="X7" s="162" t="s">
        <v>19</v>
      </c>
    </row>
    <row r="8" spans="1:24" ht="12.75">
      <c r="A8" s="20" t="s">
        <v>89</v>
      </c>
      <c r="B8" s="20" t="s">
        <v>101</v>
      </c>
      <c r="C8" s="39">
        <v>5.2433</v>
      </c>
      <c r="D8" s="7">
        <f aca="true" t="shared" si="0" ref="D8:D23">IF(ISNUMBER(C8),RANK(C8,C$8:C$23,1),"")</f>
        <v>2</v>
      </c>
      <c r="E8" s="61">
        <f aca="true" t="shared" si="1" ref="E8:E23">IF($B8&gt;"",INDEX($C$27:$C$45,MATCH($B8,E$27:E$45,0),1),"")</f>
        <v>2</v>
      </c>
      <c r="F8" s="51">
        <f aca="true" t="shared" si="2" ref="F8:F23">IF($B8&gt;"",INDEX(F$27:F$45,MATCH($B8,E$27:E$45,0),1),0)</f>
        <v>15</v>
      </c>
      <c r="G8" s="62">
        <f aca="true" t="shared" si="3" ref="G8:G23">IF($B8&gt;"",INDEX($C$27:$C$45,MATCH($B8,G$27:G$45,0),1),"")</f>
        <v>1</v>
      </c>
      <c r="H8" s="64">
        <f aca="true" t="shared" si="4" ref="H8:H23">IF($B8&gt;"",INDEX(H$27:H$45,MATCH($B8,G$27:G$45,0),1),0)</f>
        <v>17</v>
      </c>
      <c r="I8" s="69">
        <f aca="true" t="shared" si="5" ref="I8:I23">IF($B8&gt;"",INDEX($C$27:$C$45,MATCH($B8,I$27:I$45,0),1),"")</f>
        <v>4</v>
      </c>
      <c r="J8" s="105">
        <f aca="true" t="shared" si="6" ref="J8:J23">IF($B8&gt;"",INDEX(J$27:J$45,MATCH($B8,I$27:I$45,0),1),0)</f>
        <v>20</v>
      </c>
      <c r="K8" s="79">
        <f aca="true" t="shared" si="7" ref="K8:K23">IF($B8&gt;"",INDEX($C$27:$C$45,MATCH($B8,K$27:K$45,0),1),"")</f>
        <v>3</v>
      </c>
      <c r="L8" s="80">
        <f aca="true" t="shared" si="8" ref="L8:L23">IF($B8&gt;"",INDEX(L$27:L$45,MATCH($B8,K$27:K$45,0),1),0)</f>
        <v>20</v>
      </c>
      <c r="M8" s="122">
        <f aca="true" t="shared" si="9" ref="M8:M23">IF($B8&gt;"",INDEX($C$27:$C$45,MATCH($B8,M$27:M$45,0),1),"")</f>
        <v>6</v>
      </c>
      <c r="N8" s="123">
        <f aca="true" t="shared" si="10" ref="N8:N23">IF($B8&gt;"",INDEX(N$27:N$45,MATCH($B8,M$27:M$45,0),1),0)</f>
        <v>16</v>
      </c>
      <c r="O8" s="111">
        <f aca="true" t="shared" si="11" ref="O8:O23">IF($B8&gt;"",INDEX($C$27:$C$45,MATCH($B8,O$27:O$45,0),1),"")</f>
        <v>5</v>
      </c>
      <c r="P8" s="111">
        <f aca="true" t="shared" si="12" ref="P8:P23">IF($B8&gt;"",INDEX(P$27:P$45,MATCH($B8,O$27:O$45,0),1),0)</f>
        <v>15</v>
      </c>
      <c r="Q8" s="7">
        <f aca="true" t="shared" si="13" ref="Q8:Q23">IF($A8=Q$5,$F8+$H8+$J8+$L8+$N8+$P8,0)</f>
        <v>103</v>
      </c>
      <c r="R8" s="7">
        <f aca="true" t="shared" si="14" ref="R8:R23">IF($A8=Q$5,RANK(Q8,Q$8:Q$23),"")</f>
        <v>1</v>
      </c>
      <c r="S8" s="7">
        <f aca="true" t="shared" si="15" ref="S8:S23">IF($A8=S$5,$F8+$H8+$J8+$L8+$N8+$P8,0)</f>
        <v>0</v>
      </c>
      <c r="T8" s="7">
        <f aca="true" t="shared" si="16" ref="T8:T23">IF($A8=S$5,RANK(S8,S$8:S$23),"")</f>
      </c>
      <c r="U8" t="str">
        <f aca="true" t="shared" si="17" ref="U8:U23">IF(B8&gt;"",B8,"")</f>
        <v>Karl</v>
      </c>
      <c r="V8" s="163">
        <v>20</v>
      </c>
      <c r="W8" s="163">
        <v>4</v>
      </c>
      <c r="X8" s="149">
        <f aca="true" t="shared" si="18" ref="X8:X19">V8+W8</f>
        <v>24</v>
      </c>
    </row>
    <row r="9" spans="1:24" ht="12.75">
      <c r="A9" s="21" t="s">
        <v>90</v>
      </c>
      <c r="B9" s="21" t="s">
        <v>102</v>
      </c>
      <c r="C9" s="23">
        <v>6.005</v>
      </c>
      <c r="D9" s="5">
        <f t="shared" si="0"/>
        <v>6</v>
      </c>
      <c r="E9" s="61">
        <f t="shared" si="1"/>
        <v>6</v>
      </c>
      <c r="F9" s="51">
        <f t="shared" si="2"/>
        <v>9</v>
      </c>
      <c r="G9" s="62">
        <f t="shared" si="3"/>
        <v>5</v>
      </c>
      <c r="H9" s="64">
        <f t="shared" si="4"/>
        <v>12</v>
      </c>
      <c r="I9" s="69">
        <f t="shared" si="5"/>
        <v>2</v>
      </c>
      <c r="J9" s="105">
        <f t="shared" si="6"/>
        <v>14</v>
      </c>
      <c r="K9" s="79">
        <f t="shared" si="7"/>
        <v>1</v>
      </c>
      <c r="L9" s="80">
        <f t="shared" si="8"/>
        <v>17</v>
      </c>
      <c r="M9" s="122">
        <f t="shared" si="9"/>
        <v>4</v>
      </c>
      <c r="N9" s="123">
        <f t="shared" si="10"/>
        <v>14</v>
      </c>
      <c r="O9" s="111">
        <f t="shared" si="11"/>
        <v>3</v>
      </c>
      <c r="P9" s="111">
        <f t="shared" si="12"/>
        <v>13</v>
      </c>
      <c r="Q9" s="5">
        <f t="shared" si="13"/>
        <v>0</v>
      </c>
      <c r="R9" s="5">
        <f t="shared" si="14"/>
      </c>
      <c r="S9" s="5">
        <f t="shared" si="15"/>
        <v>79</v>
      </c>
      <c r="T9" s="5">
        <f t="shared" si="16"/>
        <v>2</v>
      </c>
      <c r="U9" t="str">
        <f t="shared" si="17"/>
        <v>Garth</v>
      </c>
      <c r="V9" s="163">
        <v>14</v>
      </c>
      <c r="W9" s="163">
        <v>2</v>
      </c>
      <c r="X9" s="149">
        <f t="shared" si="18"/>
        <v>16</v>
      </c>
    </row>
    <row r="10" spans="1:24" ht="12.75">
      <c r="A10" s="21" t="s">
        <v>89</v>
      </c>
      <c r="B10" s="21" t="s">
        <v>112</v>
      </c>
      <c r="C10" s="23">
        <v>999</v>
      </c>
      <c r="D10" s="5">
        <f t="shared" si="0"/>
        <v>12</v>
      </c>
      <c r="E10" s="61">
        <f t="shared" si="1"/>
        <v>12</v>
      </c>
      <c r="F10" s="51">
        <f t="shared" si="2"/>
        <v>16</v>
      </c>
      <c r="G10" s="62">
        <f t="shared" si="3"/>
        <v>11</v>
      </c>
      <c r="H10" s="64">
        <f t="shared" si="4"/>
        <v>16</v>
      </c>
      <c r="I10" s="69">
        <f t="shared" si="5"/>
        <v>8</v>
      </c>
      <c r="J10" s="105">
        <f t="shared" si="6"/>
        <v>17</v>
      </c>
      <c r="K10" s="79">
        <f t="shared" si="7"/>
        <v>7</v>
      </c>
      <c r="L10" s="80">
        <f t="shared" si="8"/>
        <v>21</v>
      </c>
      <c r="M10" s="122">
        <f t="shared" si="9"/>
        <v>10</v>
      </c>
      <c r="N10" s="123">
        <f t="shared" si="10"/>
        <v>15</v>
      </c>
      <c r="O10" s="111">
        <f t="shared" si="11"/>
        <v>9</v>
      </c>
      <c r="P10" s="111">
        <f t="shared" si="12"/>
        <v>13</v>
      </c>
      <c r="Q10" s="5">
        <f t="shared" si="13"/>
        <v>98</v>
      </c>
      <c r="R10" s="5">
        <f t="shared" si="14"/>
        <v>2</v>
      </c>
      <c r="S10" s="5">
        <f t="shared" si="15"/>
        <v>0</v>
      </c>
      <c r="T10" s="5">
        <f t="shared" si="16"/>
      </c>
      <c r="U10" t="str">
        <f t="shared" si="17"/>
        <v>Dave G</v>
      </c>
      <c r="V10" s="163">
        <v>15</v>
      </c>
      <c r="W10" s="163">
        <v>4</v>
      </c>
      <c r="X10" s="149">
        <f t="shared" si="18"/>
        <v>19</v>
      </c>
    </row>
    <row r="11" spans="1:24" ht="12.75">
      <c r="A11" s="21" t="s">
        <v>89</v>
      </c>
      <c r="B11" s="21" t="s">
        <v>100</v>
      </c>
      <c r="C11" s="23">
        <v>5.4</v>
      </c>
      <c r="D11" s="5">
        <f t="shared" si="0"/>
        <v>3</v>
      </c>
      <c r="E11" s="61">
        <f t="shared" si="1"/>
        <v>3</v>
      </c>
      <c r="F11" s="51">
        <f t="shared" si="2"/>
        <v>18</v>
      </c>
      <c r="G11" s="62">
        <f t="shared" si="3"/>
        <v>2</v>
      </c>
      <c r="H11" s="64">
        <f t="shared" si="4"/>
        <v>17</v>
      </c>
      <c r="I11" s="69">
        <f t="shared" si="5"/>
        <v>5</v>
      </c>
      <c r="J11" s="105">
        <f t="shared" si="6"/>
        <v>19</v>
      </c>
      <c r="K11" s="79">
        <f t="shared" si="7"/>
        <v>4</v>
      </c>
      <c r="L11" s="80">
        <f t="shared" si="8"/>
        <v>17</v>
      </c>
      <c r="M11" s="122">
        <f t="shared" si="9"/>
        <v>1</v>
      </c>
      <c r="N11" s="123">
        <f t="shared" si="10"/>
        <v>16</v>
      </c>
      <c r="O11" s="111">
        <f t="shared" si="11"/>
        <v>6</v>
      </c>
      <c r="P11" s="111">
        <f t="shared" si="12"/>
        <v>11</v>
      </c>
      <c r="Q11" s="5">
        <f t="shared" si="13"/>
        <v>98</v>
      </c>
      <c r="R11" s="5">
        <f t="shared" si="14"/>
        <v>2</v>
      </c>
      <c r="S11" s="5">
        <f t="shared" si="15"/>
        <v>0</v>
      </c>
      <c r="T11" s="5">
        <f t="shared" si="16"/>
      </c>
      <c r="U11" t="str">
        <f t="shared" si="17"/>
        <v>Drew</v>
      </c>
      <c r="V11" s="163">
        <v>20</v>
      </c>
      <c r="W11" s="163">
        <v>2</v>
      </c>
      <c r="X11" s="149">
        <f t="shared" si="18"/>
        <v>22</v>
      </c>
    </row>
    <row r="12" spans="1:24" ht="12.75">
      <c r="A12" s="21" t="s">
        <v>90</v>
      </c>
      <c r="B12" s="21" t="s">
        <v>104</v>
      </c>
      <c r="C12" s="23">
        <v>5.578</v>
      </c>
      <c r="D12" s="5">
        <f t="shared" si="0"/>
        <v>4</v>
      </c>
      <c r="E12" s="61">
        <f t="shared" si="1"/>
        <v>4</v>
      </c>
      <c r="F12" s="51">
        <f t="shared" si="2"/>
        <v>13</v>
      </c>
      <c r="G12" s="62">
        <f t="shared" si="3"/>
        <v>3</v>
      </c>
      <c r="H12" s="64">
        <f t="shared" si="4"/>
        <v>12</v>
      </c>
      <c r="I12" s="69">
        <f t="shared" si="5"/>
        <v>6</v>
      </c>
      <c r="J12" s="105">
        <f t="shared" si="6"/>
        <v>13</v>
      </c>
      <c r="K12" s="79">
        <f t="shared" si="7"/>
        <v>5</v>
      </c>
      <c r="L12" s="80">
        <f t="shared" si="8"/>
        <v>15</v>
      </c>
      <c r="M12" s="122">
        <f t="shared" si="9"/>
        <v>2</v>
      </c>
      <c r="N12" s="123">
        <f t="shared" si="10"/>
        <v>12</v>
      </c>
      <c r="O12" s="111">
        <f t="shared" si="11"/>
        <v>1</v>
      </c>
      <c r="P12" s="111">
        <f t="shared" si="12"/>
        <v>12</v>
      </c>
      <c r="Q12" s="5">
        <f t="shared" si="13"/>
        <v>0</v>
      </c>
      <c r="R12" s="5">
        <f t="shared" si="14"/>
      </c>
      <c r="S12" s="5">
        <f t="shared" si="15"/>
        <v>77</v>
      </c>
      <c r="T12" s="5">
        <f t="shared" si="16"/>
        <v>3</v>
      </c>
      <c r="U12" t="str">
        <f t="shared" si="17"/>
        <v>Chad</v>
      </c>
      <c r="V12" s="163">
        <v>20</v>
      </c>
      <c r="W12" s="163">
        <v>2</v>
      </c>
      <c r="X12" s="149">
        <f t="shared" si="18"/>
        <v>22</v>
      </c>
    </row>
    <row r="13" spans="1:24" ht="12.75">
      <c r="A13" s="21" t="s">
        <v>90</v>
      </c>
      <c r="B13" s="21" t="s">
        <v>105</v>
      </c>
      <c r="C13" s="23">
        <v>7.692</v>
      </c>
      <c r="D13" s="5">
        <f t="shared" si="0"/>
        <v>10</v>
      </c>
      <c r="E13" s="61">
        <f t="shared" si="1"/>
        <v>10</v>
      </c>
      <c r="F13" s="51">
        <f t="shared" si="2"/>
        <v>9</v>
      </c>
      <c r="G13" s="62">
        <f t="shared" si="3"/>
        <v>9</v>
      </c>
      <c r="H13" s="64">
        <f t="shared" si="4"/>
        <v>9</v>
      </c>
      <c r="I13" s="69">
        <f t="shared" si="5"/>
        <v>12</v>
      </c>
      <c r="J13" s="105">
        <f t="shared" si="6"/>
        <v>12</v>
      </c>
      <c r="K13" s="79">
        <f t="shared" si="7"/>
        <v>11</v>
      </c>
      <c r="L13" s="80">
        <f t="shared" si="8"/>
        <v>9</v>
      </c>
      <c r="M13" s="122">
        <f t="shared" si="9"/>
        <v>8</v>
      </c>
      <c r="N13" s="123">
        <f t="shared" si="10"/>
        <v>9</v>
      </c>
      <c r="O13" s="111">
        <f t="shared" si="11"/>
        <v>7</v>
      </c>
      <c r="P13" s="111">
        <f t="shared" si="12"/>
        <v>11</v>
      </c>
      <c r="Q13" s="5">
        <f t="shared" si="13"/>
        <v>0</v>
      </c>
      <c r="R13" s="5">
        <f t="shared" si="14"/>
      </c>
      <c r="S13" s="5">
        <f t="shared" si="15"/>
        <v>59</v>
      </c>
      <c r="T13" s="5">
        <f t="shared" si="16"/>
        <v>5</v>
      </c>
      <c r="U13" t="str">
        <f t="shared" si="17"/>
        <v>Richard</v>
      </c>
      <c r="V13" s="163">
        <v>13</v>
      </c>
      <c r="W13" s="163"/>
      <c r="X13" s="149">
        <f t="shared" si="18"/>
        <v>13</v>
      </c>
    </row>
    <row r="14" spans="1:24" ht="12.75">
      <c r="A14" s="21" t="s">
        <v>90</v>
      </c>
      <c r="B14" s="21" t="s">
        <v>106</v>
      </c>
      <c r="C14" s="23">
        <v>7.643</v>
      </c>
      <c r="D14" s="5">
        <f t="shared" si="0"/>
        <v>9</v>
      </c>
      <c r="E14" s="61">
        <f t="shared" si="1"/>
        <v>9</v>
      </c>
      <c r="F14" s="51">
        <f t="shared" si="2"/>
        <v>8</v>
      </c>
      <c r="G14" s="62">
        <f t="shared" si="3"/>
        <v>8</v>
      </c>
      <c r="H14" s="64">
        <f t="shared" si="4"/>
        <v>6</v>
      </c>
      <c r="I14" s="69">
        <f t="shared" si="5"/>
        <v>11</v>
      </c>
      <c r="J14" s="105">
        <f t="shared" si="6"/>
        <v>12</v>
      </c>
      <c r="K14" s="79">
        <f t="shared" si="7"/>
        <v>10</v>
      </c>
      <c r="L14" s="80">
        <f t="shared" si="8"/>
        <v>11</v>
      </c>
      <c r="M14" s="122">
        <f t="shared" si="9"/>
        <v>7</v>
      </c>
      <c r="N14" s="123">
        <f t="shared" si="10"/>
        <v>8</v>
      </c>
      <c r="O14" s="111">
        <f t="shared" si="11"/>
        <v>12</v>
      </c>
      <c r="P14" s="111">
        <f t="shared" si="12"/>
        <v>6</v>
      </c>
      <c r="Q14" s="5">
        <f t="shared" si="13"/>
        <v>0</v>
      </c>
      <c r="R14" s="5">
        <f t="shared" si="14"/>
      </c>
      <c r="S14" s="5">
        <f t="shared" si="15"/>
        <v>51</v>
      </c>
      <c r="T14" s="5">
        <f t="shared" si="16"/>
        <v>7</v>
      </c>
      <c r="U14" t="str">
        <f t="shared" si="17"/>
        <v>Kev</v>
      </c>
      <c r="V14" s="163">
        <v>11</v>
      </c>
      <c r="W14" s="163"/>
      <c r="X14" s="149">
        <f t="shared" si="18"/>
        <v>11</v>
      </c>
    </row>
    <row r="15" spans="1:24" ht="12.75">
      <c r="A15" s="21" t="s">
        <v>90</v>
      </c>
      <c r="B15" s="21" t="s">
        <v>107</v>
      </c>
      <c r="C15" s="23">
        <v>6.645</v>
      </c>
      <c r="D15" s="5">
        <f t="shared" si="0"/>
        <v>8</v>
      </c>
      <c r="E15" s="61">
        <f t="shared" si="1"/>
        <v>8</v>
      </c>
      <c r="F15" s="51">
        <f t="shared" si="2"/>
        <v>14</v>
      </c>
      <c r="G15" s="62">
        <f t="shared" si="3"/>
        <v>7</v>
      </c>
      <c r="H15" s="64">
        <f t="shared" si="4"/>
        <v>12</v>
      </c>
      <c r="I15" s="69">
        <f t="shared" si="5"/>
        <v>10</v>
      </c>
      <c r="J15" s="105">
        <f t="shared" si="6"/>
        <v>16</v>
      </c>
      <c r="K15" s="79">
        <f t="shared" si="7"/>
        <v>9</v>
      </c>
      <c r="L15" s="80">
        <f t="shared" si="8"/>
        <v>16</v>
      </c>
      <c r="M15" s="122">
        <f t="shared" si="9"/>
        <v>12</v>
      </c>
      <c r="N15" s="123">
        <f t="shared" si="10"/>
        <v>12</v>
      </c>
      <c r="O15" s="111">
        <f t="shared" si="11"/>
        <v>11</v>
      </c>
      <c r="P15" s="111">
        <f t="shared" si="12"/>
        <v>14</v>
      </c>
      <c r="Q15" s="5">
        <f t="shared" si="13"/>
        <v>0</v>
      </c>
      <c r="R15" s="5">
        <f t="shared" si="14"/>
      </c>
      <c r="S15" s="5">
        <f t="shared" si="15"/>
        <v>84</v>
      </c>
      <c r="T15" s="5">
        <f t="shared" si="16"/>
        <v>1</v>
      </c>
      <c r="U15" t="str">
        <f t="shared" si="17"/>
        <v>Cam</v>
      </c>
      <c r="V15" s="163">
        <v>17</v>
      </c>
      <c r="W15" s="149">
        <v>2</v>
      </c>
      <c r="X15" s="149">
        <f t="shared" si="18"/>
        <v>19</v>
      </c>
    </row>
    <row r="16" spans="1:24" ht="12.75">
      <c r="A16" s="21" t="s">
        <v>89</v>
      </c>
      <c r="B16" s="21" t="s">
        <v>108</v>
      </c>
      <c r="C16" s="23">
        <v>5.85</v>
      </c>
      <c r="D16" s="5">
        <f t="shared" si="0"/>
        <v>5</v>
      </c>
      <c r="E16" s="61">
        <f t="shared" si="1"/>
        <v>5</v>
      </c>
      <c r="F16" s="51">
        <f t="shared" si="2"/>
        <v>14</v>
      </c>
      <c r="G16" s="62">
        <f t="shared" si="3"/>
        <v>4</v>
      </c>
      <c r="H16" s="64">
        <f t="shared" si="4"/>
        <v>12</v>
      </c>
      <c r="I16" s="69">
        <f t="shared" si="5"/>
        <v>1</v>
      </c>
      <c r="J16" s="105">
        <f t="shared" si="6"/>
        <v>16</v>
      </c>
      <c r="K16" s="79">
        <f t="shared" si="7"/>
        <v>6</v>
      </c>
      <c r="L16" s="80">
        <f t="shared" si="8"/>
        <v>16</v>
      </c>
      <c r="M16" s="122">
        <f t="shared" si="9"/>
        <v>3</v>
      </c>
      <c r="N16" s="123">
        <f t="shared" si="10"/>
        <v>13</v>
      </c>
      <c r="O16" s="111">
        <f t="shared" si="11"/>
        <v>2</v>
      </c>
      <c r="P16" s="111">
        <f t="shared" si="12"/>
        <v>13</v>
      </c>
      <c r="Q16" s="5">
        <f t="shared" si="13"/>
        <v>84</v>
      </c>
      <c r="R16" s="5">
        <f t="shared" si="14"/>
        <v>5</v>
      </c>
      <c r="S16" s="5">
        <f t="shared" si="15"/>
        <v>0</v>
      </c>
      <c r="T16" s="5">
        <f t="shared" si="16"/>
      </c>
      <c r="U16" t="str">
        <f t="shared" si="17"/>
        <v>Tracey</v>
      </c>
      <c r="V16" s="163">
        <v>13</v>
      </c>
      <c r="W16" s="149"/>
      <c r="X16" s="149">
        <f t="shared" si="18"/>
        <v>13</v>
      </c>
    </row>
    <row r="17" spans="1:24" ht="12.75">
      <c r="A17" s="21" t="s">
        <v>90</v>
      </c>
      <c r="B17" s="21" t="s">
        <v>109</v>
      </c>
      <c r="C17" s="23">
        <v>7.971</v>
      </c>
      <c r="D17" s="5">
        <f t="shared" si="0"/>
        <v>11</v>
      </c>
      <c r="E17" s="61">
        <f t="shared" si="1"/>
        <v>11</v>
      </c>
      <c r="F17" s="51">
        <f t="shared" si="2"/>
        <v>8</v>
      </c>
      <c r="G17" s="62">
        <f t="shared" si="3"/>
        <v>10</v>
      </c>
      <c r="H17" s="64">
        <f t="shared" si="4"/>
        <v>8</v>
      </c>
      <c r="I17" s="69">
        <f t="shared" si="5"/>
        <v>7</v>
      </c>
      <c r="J17" s="105">
        <f t="shared" si="6"/>
        <v>12</v>
      </c>
      <c r="K17" s="79">
        <f t="shared" si="7"/>
        <v>12</v>
      </c>
      <c r="L17" s="80">
        <f t="shared" si="8"/>
        <v>11</v>
      </c>
      <c r="M17" s="122">
        <f t="shared" si="9"/>
        <v>9</v>
      </c>
      <c r="N17" s="123">
        <f t="shared" si="10"/>
        <v>7</v>
      </c>
      <c r="O17" s="111">
        <f t="shared" si="11"/>
        <v>8</v>
      </c>
      <c r="P17" s="111">
        <f t="shared" si="12"/>
        <v>9</v>
      </c>
      <c r="Q17" s="5">
        <f t="shared" si="13"/>
        <v>0</v>
      </c>
      <c r="R17" s="5">
        <f t="shared" si="14"/>
      </c>
      <c r="S17" s="5">
        <f t="shared" si="15"/>
        <v>55</v>
      </c>
      <c r="T17" s="5">
        <f t="shared" si="16"/>
        <v>6</v>
      </c>
      <c r="U17" t="str">
        <f t="shared" si="17"/>
        <v>Nathan</v>
      </c>
      <c r="V17" s="163">
        <v>12</v>
      </c>
      <c r="W17" s="149"/>
      <c r="X17" s="149">
        <f t="shared" si="18"/>
        <v>12</v>
      </c>
    </row>
    <row r="18" spans="1:24" ht="12.75">
      <c r="A18" s="21" t="s">
        <v>90</v>
      </c>
      <c r="B18" s="21" t="s">
        <v>110</v>
      </c>
      <c r="C18" s="23">
        <v>6.382</v>
      </c>
      <c r="D18" s="5">
        <f t="shared" si="0"/>
        <v>7</v>
      </c>
      <c r="E18" s="61">
        <f t="shared" si="1"/>
        <v>7</v>
      </c>
      <c r="F18" s="51">
        <f t="shared" si="2"/>
        <v>12</v>
      </c>
      <c r="G18" s="62">
        <f t="shared" si="3"/>
        <v>12</v>
      </c>
      <c r="H18" s="64">
        <f t="shared" si="4"/>
        <v>14</v>
      </c>
      <c r="I18" s="69">
        <f t="shared" si="5"/>
        <v>9</v>
      </c>
      <c r="J18" s="105">
        <f t="shared" si="6"/>
        <v>5</v>
      </c>
      <c r="K18" s="79">
        <f t="shared" si="7"/>
        <v>8</v>
      </c>
      <c r="L18" s="80">
        <f t="shared" si="8"/>
        <v>17</v>
      </c>
      <c r="M18" s="122">
        <f t="shared" si="9"/>
        <v>11</v>
      </c>
      <c r="N18" s="123">
        <f t="shared" si="10"/>
        <v>10</v>
      </c>
      <c r="O18" s="111">
        <f t="shared" si="11"/>
        <v>10</v>
      </c>
      <c r="P18" s="111">
        <f t="shared" si="12"/>
        <v>10</v>
      </c>
      <c r="Q18" s="5">
        <f t="shared" si="13"/>
        <v>0</v>
      </c>
      <c r="R18" s="5">
        <f t="shared" si="14"/>
      </c>
      <c r="S18" s="5">
        <f t="shared" si="15"/>
        <v>68</v>
      </c>
      <c r="T18" s="5">
        <f t="shared" si="16"/>
        <v>4</v>
      </c>
      <c r="U18" t="str">
        <f t="shared" si="17"/>
        <v>Jason</v>
      </c>
      <c r="V18" s="163">
        <v>15</v>
      </c>
      <c r="W18" s="149">
        <v>2</v>
      </c>
      <c r="X18" s="149">
        <f t="shared" si="18"/>
        <v>17</v>
      </c>
    </row>
    <row r="19" spans="1:24" ht="12.75">
      <c r="A19" s="21" t="s">
        <v>89</v>
      </c>
      <c r="B19" s="21" t="s">
        <v>111</v>
      </c>
      <c r="C19" s="23">
        <v>5.056</v>
      </c>
      <c r="D19" s="5">
        <f t="shared" si="0"/>
        <v>1</v>
      </c>
      <c r="E19" s="61">
        <f t="shared" si="1"/>
        <v>1</v>
      </c>
      <c r="F19" s="51">
        <f t="shared" si="2"/>
        <v>11</v>
      </c>
      <c r="G19" s="62">
        <f t="shared" si="3"/>
        <v>6</v>
      </c>
      <c r="H19" s="64">
        <f t="shared" si="4"/>
        <v>17</v>
      </c>
      <c r="I19" s="69">
        <f t="shared" si="5"/>
        <v>3</v>
      </c>
      <c r="J19" s="105">
        <f t="shared" si="6"/>
        <v>17</v>
      </c>
      <c r="K19" s="79">
        <f t="shared" si="7"/>
        <v>2</v>
      </c>
      <c r="L19" s="80">
        <f t="shared" si="8"/>
        <v>18</v>
      </c>
      <c r="M19" s="122">
        <f t="shared" si="9"/>
        <v>5</v>
      </c>
      <c r="N19" s="123">
        <f t="shared" si="10"/>
        <v>16</v>
      </c>
      <c r="O19" s="111">
        <f t="shared" si="11"/>
        <v>4</v>
      </c>
      <c r="P19" s="111">
        <f t="shared" si="12"/>
        <v>10</v>
      </c>
      <c r="Q19" s="5">
        <f t="shared" si="13"/>
        <v>89</v>
      </c>
      <c r="R19" s="5">
        <f t="shared" si="14"/>
        <v>4</v>
      </c>
      <c r="S19" s="5">
        <f t="shared" si="15"/>
        <v>0</v>
      </c>
      <c r="T19" s="5">
        <f t="shared" si="16"/>
      </c>
      <c r="U19" t="str">
        <f t="shared" si="17"/>
        <v>Geoff</v>
      </c>
      <c r="V19" s="163">
        <v>14</v>
      </c>
      <c r="W19" s="149">
        <v>4</v>
      </c>
      <c r="X19" s="149">
        <f t="shared" si="18"/>
        <v>18</v>
      </c>
    </row>
    <row r="20" spans="1:24" ht="12.75">
      <c r="A20" s="21"/>
      <c r="B20" s="21"/>
      <c r="C20" s="23"/>
      <c r="D20" s="5">
        <f t="shared" si="0"/>
      </c>
      <c r="E20" s="61">
        <f t="shared" si="1"/>
      </c>
      <c r="F20" s="51">
        <f t="shared" si="2"/>
        <v>0</v>
      </c>
      <c r="G20" s="62">
        <f t="shared" si="3"/>
      </c>
      <c r="H20" s="64">
        <f t="shared" si="4"/>
        <v>0</v>
      </c>
      <c r="I20" s="69">
        <f t="shared" si="5"/>
      </c>
      <c r="J20" s="105">
        <f t="shared" si="6"/>
        <v>0</v>
      </c>
      <c r="K20" s="79">
        <f t="shared" si="7"/>
      </c>
      <c r="L20" s="80">
        <f t="shared" si="8"/>
        <v>0</v>
      </c>
      <c r="M20" s="122">
        <f t="shared" si="9"/>
      </c>
      <c r="N20" s="123">
        <f t="shared" si="10"/>
        <v>0</v>
      </c>
      <c r="O20" s="111">
        <f t="shared" si="11"/>
      </c>
      <c r="P20" s="111">
        <f t="shared" si="12"/>
        <v>0</v>
      </c>
      <c r="Q20" s="5">
        <f t="shared" si="13"/>
        <v>0</v>
      </c>
      <c r="R20" s="5">
        <f t="shared" si="14"/>
      </c>
      <c r="S20" s="5">
        <f t="shared" si="15"/>
        <v>0</v>
      </c>
      <c r="T20" s="5">
        <f t="shared" si="16"/>
      </c>
      <c r="U20">
        <f t="shared" si="17"/>
      </c>
      <c r="V20" s="163"/>
      <c r="W20" s="149"/>
      <c r="X20" s="149"/>
    </row>
    <row r="21" spans="1:24" ht="12.75">
      <c r="A21" s="21"/>
      <c r="B21" s="21"/>
      <c r="C21" s="23"/>
      <c r="D21" s="5">
        <f t="shared" si="0"/>
      </c>
      <c r="E21" s="61">
        <f t="shared" si="1"/>
      </c>
      <c r="F21" s="51">
        <f t="shared" si="2"/>
        <v>0</v>
      </c>
      <c r="G21" s="62">
        <f t="shared" si="3"/>
      </c>
      <c r="H21" s="64">
        <f t="shared" si="4"/>
        <v>0</v>
      </c>
      <c r="I21" s="69">
        <f t="shared" si="5"/>
      </c>
      <c r="J21" s="105">
        <f t="shared" si="6"/>
        <v>0</v>
      </c>
      <c r="K21" s="79">
        <f t="shared" si="7"/>
      </c>
      <c r="L21" s="80">
        <f t="shared" si="8"/>
        <v>0</v>
      </c>
      <c r="M21" s="122">
        <f t="shared" si="9"/>
      </c>
      <c r="N21" s="123">
        <f t="shared" si="10"/>
        <v>0</v>
      </c>
      <c r="O21" s="111">
        <f t="shared" si="11"/>
      </c>
      <c r="P21" s="111">
        <f t="shared" si="12"/>
        <v>0</v>
      </c>
      <c r="Q21" s="5">
        <f t="shared" si="13"/>
        <v>0</v>
      </c>
      <c r="R21" s="5">
        <f t="shared" si="14"/>
      </c>
      <c r="S21" s="5">
        <f t="shared" si="15"/>
        <v>0</v>
      </c>
      <c r="T21" s="5">
        <f t="shared" si="16"/>
      </c>
      <c r="U21">
        <f t="shared" si="17"/>
      </c>
      <c r="V21" s="163"/>
      <c r="W21" s="149"/>
      <c r="X21" s="149"/>
    </row>
    <row r="22" spans="1:24" ht="12.75">
      <c r="A22" s="21"/>
      <c r="B22" s="21"/>
      <c r="C22" s="23"/>
      <c r="D22" s="5">
        <f t="shared" si="0"/>
      </c>
      <c r="E22" s="61">
        <f t="shared" si="1"/>
      </c>
      <c r="F22" s="51">
        <f t="shared" si="2"/>
        <v>0</v>
      </c>
      <c r="G22" s="62">
        <f t="shared" si="3"/>
      </c>
      <c r="H22" s="64">
        <f t="shared" si="4"/>
        <v>0</v>
      </c>
      <c r="I22" s="69">
        <f t="shared" si="5"/>
      </c>
      <c r="J22" s="105">
        <f t="shared" si="6"/>
        <v>0</v>
      </c>
      <c r="K22" s="79">
        <f t="shared" si="7"/>
      </c>
      <c r="L22" s="80">
        <f t="shared" si="8"/>
        <v>0</v>
      </c>
      <c r="M22" s="122">
        <f t="shared" si="9"/>
      </c>
      <c r="N22" s="123">
        <f t="shared" si="10"/>
        <v>0</v>
      </c>
      <c r="O22" s="111">
        <f t="shared" si="11"/>
      </c>
      <c r="P22" s="111">
        <f t="shared" si="12"/>
        <v>0</v>
      </c>
      <c r="Q22" s="5">
        <f t="shared" si="13"/>
        <v>0</v>
      </c>
      <c r="R22" s="5">
        <f t="shared" si="14"/>
      </c>
      <c r="S22" s="5">
        <f t="shared" si="15"/>
        <v>0</v>
      </c>
      <c r="T22" s="5">
        <f t="shared" si="16"/>
      </c>
      <c r="U22">
        <f t="shared" si="17"/>
      </c>
      <c r="V22" s="163"/>
      <c r="W22" s="149"/>
      <c r="X22" s="149"/>
    </row>
    <row r="23" spans="1:24" ht="12.75">
      <c r="A23" s="21"/>
      <c r="B23" s="22"/>
      <c r="C23" s="55"/>
      <c r="D23" s="6">
        <f t="shared" si="0"/>
      </c>
      <c r="E23" s="61">
        <f t="shared" si="1"/>
      </c>
      <c r="F23" s="51">
        <f t="shared" si="2"/>
        <v>0</v>
      </c>
      <c r="G23" s="62">
        <f t="shared" si="3"/>
      </c>
      <c r="H23" s="64">
        <f t="shared" si="4"/>
        <v>0</v>
      </c>
      <c r="I23" s="69">
        <f t="shared" si="5"/>
      </c>
      <c r="J23" s="105">
        <f t="shared" si="6"/>
        <v>0</v>
      </c>
      <c r="K23" s="79">
        <f t="shared" si="7"/>
      </c>
      <c r="L23" s="80">
        <f t="shared" si="8"/>
        <v>0</v>
      </c>
      <c r="M23" s="122">
        <f t="shared" si="9"/>
      </c>
      <c r="N23" s="123">
        <f t="shared" si="10"/>
        <v>0</v>
      </c>
      <c r="O23" s="111">
        <f t="shared" si="11"/>
      </c>
      <c r="P23" s="111">
        <f t="shared" si="12"/>
        <v>0</v>
      </c>
      <c r="Q23" s="6">
        <f t="shared" si="13"/>
        <v>0</v>
      </c>
      <c r="R23" s="6">
        <f t="shared" si="14"/>
      </c>
      <c r="S23" s="6">
        <f t="shared" si="15"/>
        <v>0</v>
      </c>
      <c r="T23" s="6">
        <f t="shared" si="16"/>
      </c>
      <c r="U23">
        <f t="shared" si="17"/>
      </c>
      <c r="V23" s="151"/>
      <c r="W23" s="151"/>
      <c r="X23" s="151"/>
    </row>
    <row r="24" spans="2:19" ht="12.75">
      <c r="B24" s="46" t="s">
        <v>18</v>
      </c>
      <c r="C24" s="10">
        <f>IF(COUNTA(B8:B23)&gt;4,COUNTA(B8:B23),4)</f>
        <v>12</v>
      </c>
      <c r="D24" s="4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9"/>
      <c r="S24" s="46"/>
    </row>
    <row r="25" spans="3:19" ht="12.75">
      <c r="C25" s="1"/>
      <c r="D25" s="1"/>
      <c r="E25" s="74" t="str">
        <f>E6</f>
        <v>Red</v>
      </c>
      <c r="F25" s="75"/>
      <c r="G25" s="76" t="str">
        <f>G6</f>
        <v>White</v>
      </c>
      <c r="H25" s="77"/>
      <c r="I25" s="104" t="str">
        <f>I6</f>
        <v>Green</v>
      </c>
      <c r="J25" s="106"/>
      <c r="K25" s="81" t="str">
        <f>K6</f>
        <v>Blue</v>
      </c>
      <c r="L25" s="82"/>
      <c r="M25" s="118" t="str">
        <f>M6</f>
        <v>Pink</v>
      </c>
      <c r="N25" s="119"/>
      <c r="O25" s="108" t="str">
        <f>O6</f>
        <v>Orange</v>
      </c>
      <c r="P25" s="112"/>
      <c r="Q25" s="9"/>
      <c r="R25" s="9"/>
      <c r="S25" s="46"/>
    </row>
    <row r="26" spans="3:18" ht="12.75">
      <c r="C26" s="17" t="s">
        <v>7</v>
      </c>
      <c r="D26" s="17"/>
      <c r="E26" s="61" t="s">
        <v>5</v>
      </c>
      <c r="F26" s="52" t="s">
        <v>6</v>
      </c>
      <c r="G26" s="64" t="s">
        <v>5</v>
      </c>
      <c r="H26" s="64" t="s">
        <v>6</v>
      </c>
      <c r="I26" s="69" t="s">
        <v>5</v>
      </c>
      <c r="J26" s="105" t="s">
        <v>6</v>
      </c>
      <c r="K26" s="100" t="s">
        <v>5</v>
      </c>
      <c r="L26" s="80" t="s">
        <v>6</v>
      </c>
      <c r="M26" s="122" t="s">
        <v>5</v>
      </c>
      <c r="N26" s="123" t="s">
        <v>6</v>
      </c>
      <c r="O26" s="127" t="s">
        <v>5</v>
      </c>
      <c r="P26" s="110" t="s">
        <v>6</v>
      </c>
      <c r="R26" s="1"/>
    </row>
    <row r="27" spans="3:19" ht="12.75">
      <c r="C27" s="7">
        <v>1</v>
      </c>
      <c r="D27" s="18">
        <v>1</v>
      </c>
      <c r="E27" s="90" t="str">
        <f aca="true" t="shared" si="19" ref="E27:E44">IF(D27="","",INDEX($B$8:$B$23,MATCH(D27,D$8:D$23,0),1))</f>
        <v>Geoff</v>
      </c>
      <c r="F27" s="29">
        <v>11</v>
      </c>
      <c r="G27" s="91" t="str">
        <f>E28</f>
        <v>Karl</v>
      </c>
      <c r="H27" s="20">
        <v>17</v>
      </c>
      <c r="I27" s="128" t="str">
        <f>E31</f>
        <v>Tracey</v>
      </c>
      <c r="J27" s="20">
        <v>16</v>
      </c>
      <c r="K27" s="129" t="str">
        <f>E32</f>
        <v>Garth</v>
      </c>
      <c r="L27" s="20">
        <v>17</v>
      </c>
      <c r="M27" s="130" t="str">
        <f>E29</f>
        <v>Drew</v>
      </c>
      <c r="N27" s="20">
        <v>16</v>
      </c>
      <c r="O27" s="131" t="str">
        <f>E30</f>
        <v>Chad</v>
      </c>
      <c r="P27" s="20">
        <v>12</v>
      </c>
      <c r="Q27" s="9" t="s">
        <v>134</v>
      </c>
      <c r="R27" s="9"/>
      <c r="S27" s="46"/>
    </row>
    <row r="28" spans="3:18" ht="12.75">
      <c r="C28" s="5">
        <v>2</v>
      </c>
      <c r="D28" s="15">
        <v>2</v>
      </c>
      <c r="E28" s="51" t="str">
        <f t="shared" si="19"/>
        <v>Karl</v>
      </c>
      <c r="F28" s="29">
        <v>15</v>
      </c>
      <c r="G28" s="92" t="str">
        <f>E29</f>
        <v>Drew</v>
      </c>
      <c r="H28" s="21">
        <v>17</v>
      </c>
      <c r="I28" s="117" t="str">
        <f>E32</f>
        <v>Garth</v>
      </c>
      <c r="J28" s="21">
        <v>14</v>
      </c>
      <c r="K28" s="94" t="str">
        <f>E27</f>
        <v>Geoff</v>
      </c>
      <c r="L28" s="21">
        <v>18</v>
      </c>
      <c r="M28" s="125" t="str">
        <f>E30</f>
        <v>Chad</v>
      </c>
      <c r="N28" s="21">
        <v>12</v>
      </c>
      <c r="O28" s="126" t="str">
        <f>E31</f>
        <v>Tracey</v>
      </c>
      <c r="P28" s="21">
        <v>13</v>
      </c>
      <c r="Q28" s="1" t="s">
        <v>111</v>
      </c>
      <c r="R28" s="1"/>
    </row>
    <row r="29" spans="3:18" ht="12.75">
      <c r="C29" s="5">
        <v>3</v>
      </c>
      <c r="D29" s="15">
        <v>3</v>
      </c>
      <c r="E29" s="51" t="str">
        <f t="shared" si="19"/>
        <v>Drew</v>
      </c>
      <c r="F29" s="29">
        <v>18</v>
      </c>
      <c r="G29" s="92" t="str">
        <f>E30</f>
        <v>Chad</v>
      </c>
      <c r="H29" s="21">
        <v>12</v>
      </c>
      <c r="I29" s="117" t="str">
        <f>E27</f>
        <v>Geoff</v>
      </c>
      <c r="J29" s="21">
        <v>17</v>
      </c>
      <c r="K29" s="94" t="str">
        <f>E28</f>
        <v>Karl</v>
      </c>
      <c r="L29" s="21">
        <v>20</v>
      </c>
      <c r="M29" s="125" t="str">
        <f>E31</f>
        <v>Tracey</v>
      </c>
      <c r="N29" s="21">
        <v>13</v>
      </c>
      <c r="O29" s="126" t="str">
        <f>E32</f>
        <v>Garth</v>
      </c>
      <c r="P29" s="21">
        <v>13</v>
      </c>
      <c r="Q29" s="1" t="s">
        <v>135</v>
      </c>
      <c r="R29" s="1"/>
    </row>
    <row r="30" spans="3:18" ht="12.75">
      <c r="C30" s="5">
        <v>4</v>
      </c>
      <c r="D30" s="15">
        <v>4</v>
      </c>
      <c r="E30" s="51" t="str">
        <f t="shared" si="19"/>
        <v>Chad</v>
      </c>
      <c r="F30" s="29">
        <v>13</v>
      </c>
      <c r="G30" s="92" t="str">
        <f>E31</f>
        <v>Tracey</v>
      </c>
      <c r="H30" s="21">
        <v>12</v>
      </c>
      <c r="I30" s="117" t="str">
        <f>E28</f>
        <v>Karl</v>
      </c>
      <c r="J30" s="21">
        <v>20</v>
      </c>
      <c r="K30" s="94" t="str">
        <f>E29</f>
        <v>Drew</v>
      </c>
      <c r="L30" s="21">
        <v>17</v>
      </c>
      <c r="M30" s="125" t="str">
        <f>E32</f>
        <v>Garth</v>
      </c>
      <c r="N30" s="21">
        <v>14</v>
      </c>
      <c r="O30" s="126" t="str">
        <f>E27</f>
        <v>Geoff</v>
      </c>
      <c r="P30" s="21">
        <v>10</v>
      </c>
      <c r="Q30" s="1" t="s">
        <v>101</v>
      </c>
      <c r="R30" s="1"/>
    </row>
    <row r="31" spans="3:18" ht="12.75">
      <c r="C31" s="5">
        <v>5</v>
      </c>
      <c r="D31" s="15">
        <v>5</v>
      </c>
      <c r="E31" s="51" t="str">
        <f t="shared" si="19"/>
        <v>Tracey</v>
      </c>
      <c r="F31" s="29">
        <v>14</v>
      </c>
      <c r="G31" s="92" t="str">
        <f>E32</f>
        <v>Garth</v>
      </c>
      <c r="H31" s="21">
        <v>12</v>
      </c>
      <c r="I31" s="117" t="str">
        <f>E29</f>
        <v>Drew</v>
      </c>
      <c r="J31" s="21">
        <v>19</v>
      </c>
      <c r="K31" s="94" t="str">
        <f>E30</f>
        <v>Chad</v>
      </c>
      <c r="L31" s="21">
        <v>15</v>
      </c>
      <c r="M31" s="125" t="str">
        <f>E27</f>
        <v>Geoff</v>
      </c>
      <c r="N31" s="21">
        <v>16</v>
      </c>
      <c r="O31" s="126" t="str">
        <f>E28</f>
        <v>Karl</v>
      </c>
      <c r="P31" s="21">
        <v>15</v>
      </c>
      <c r="Q31" s="1" t="s">
        <v>100</v>
      </c>
      <c r="R31" s="1"/>
    </row>
    <row r="32" spans="3:18" ht="12.75">
      <c r="C32" s="5">
        <v>6</v>
      </c>
      <c r="D32" s="15">
        <v>6</v>
      </c>
      <c r="E32" s="51" t="str">
        <f t="shared" si="19"/>
        <v>Garth</v>
      </c>
      <c r="F32" s="29">
        <v>9</v>
      </c>
      <c r="G32" s="92" t="str">
        <f>E27</f>
        <v>Geoff</v>
      </c>
      <c r="H32" s="21">
        <v>17</v>
      </c>
      <c r="I32" s="117" t="str">
        <f>E30</f>
        <v>Chad</v>
      </c>
      <c r="J32" s="21">
        <v>13</v>
      </c>
      <c r="K32" s="94" t="str">
        <f>E31</f>
        <v>Tracey</v>
      </c>
      <c r="L32" s="21">
        <v>16</v>
      </c>
      <c r="M32" s="125" t="str">
        <f>E28</f>
        <v>Karl</v>
      </c>
      <c r="N32" s="21">
        <v>16</v>
      </c>
      <c r="O32" s="126" t="str">
        <f>E29</f>
        <v>Drew</v>
      </c>
      <c r="P32" s="21">
        <v>11</v>
      </c>
      <c r="Q32" s="1" t="s">
        <v>111</v>
      </c>
      <c r="R32" s="1"/>
    </row>
    <row r="33" spans="3:18" ht="12.75">
      <c r="C33" s="5">
        <v>7</v>
      </c>
      <c r="D33" s="15">
        <v>7</v>
      </c>
      <c r="E33" s="51" t="str">
        <f t="shared" si="19"/>
        <v>Jason</v>
      </c>
      <c r="F33" s="29">
        <v>12</v>
      </c>
      <c r="G33" s="92" t="s">
        <v>107</v>
      </c>
      <c r="H33" s="21">
        <v>12</v>
      </c>
      <c r="I33" s="117" t="str">
        <f>E37</f>
        <v>Nathan</v>
      </c>
      <c r="J33" s="21">
        <v>12</v>
      </c>
      <c r="K33" s="94" t="str">
        <f>E38</f>
        <v>Dave G</v>
      </c>
      <c r="L33" s="21">
        <v>21</v>
      </c>
      <c r="M33" s="125" t="str">
        <f>E35</f>
        <v>Kev</v>
      </c>
      <c r="N33" s="21">
        <v>8</v>
      </c>
      <c r="O33" s="126" t="str">
        <f>E36</f>
        <v>Richard</v>
      </c>
      <c r="P33" s="21">
        <v>11</v>
      </c>
      <c r="Q33" s="1" t="s">
        <v>112</v>
      </c>
      <c r="R33" s="1"/>
    </row>
    <row r="34" spans="3:18" ht="12.75">
      <c r="C34" s="5">
        <v>8</v>
      </c>
      <c r="D34" s="15">
        <v>8</v>
      </c>
      <c r="E34" s="51" t="str">
        <f t="shared" si="19"/>
        <v>Cam</v>
      </c>
      <c r="F34" s="29">
        <v>14</v>
      </c>
      <c r="G34" s="92" t="str">
        <f>E35</f>
        <v>Kev</v>
      </c>
      <c r="H34" s="21">
        <v>6</v>
      </c>
      <c r="I34" s="117" t="str">
        <f>E38</f>
        <v>Dave G</v>
      </c>
      <c r="J34" s="21">
        <v>17</v>
      </c>
      <c r="K34" s="94" t="str">
        <f>E33</f>
        <v>Jason</v>
      </c>
      <c r="L34" s="21">
        <v>17</v>
      </c>
      <c r="M34" s="125" t="str">
        <f>E36</f>
        <v>Richard</v>
      </c>
      <c r="N34" s="21">
        <v>9</v>
      </c>
      <c r="O34" s="126" t="str">
        <f>E37</f>
        <v>Nathan</v>
      </c>
      <c r="P34" s="21">
        <v>9</v>
      </c>
      <c r="Q34" s="1" t="s">
        <v>136</v>
      </c>
      <c r="R34" s="1"/>
    </row>
    <row r="35" spans="3:18" ht="12.75">
      <c r="C35" s="5">
        <v>9</v>
      </c>
      <c r="D35" s="15">
        <v>9</v>
      </c>
      <c r="E35" s="51" t="str">
        <f t="shared" si="19"/>
        <v>Kev</v>
      </c>
      <c r="F35" s="29">
        <v>8</v>
      </c>
      <c r="G35" s="92" t="str">
        <f>E36</f>
        <v>Richard</v>
      </c>
      <c r="H35" s="21">
        <v>9</v>
      </c>
      <c r="I35" s="117" t="str">
        <f>E33</f>
        <v>Jason</v>
      </c>
      <c r="J35" s="21">
        <v>5</v>
      </c>
      <c r="K35" s="94" t="str">
        <f>E34</f>
        <v>Cam</v>
      </c>
      <c r="L35" s="21">
        <v>16</v>
      </c>
      <c r="M35" s="125" t="str">
        <f>E37</f>
        <v>Nathan</v>
      </c>
      <c r="N35" s="21">
        <v>7</v>
      </c>
      <c r="O35" s="126" t="str">
        <f>E38</f>
        <v>Dave G</v>
      </c>
      <c r="P35" s="21">
        <v>13</v>
      </c>
      <c r="Q35" s="1" t="s">
        <v>107</v>
      </c>
      <c r="R35" s="1"/>
    </row>
    <row r="36" spans="3:18" ht="12.75">
      <c r="C36" s="5">
        <v>10</v>
      </c>
      <c r="D36" s="15">
        <v>10</v>
      </c>
      <c r="E36" s="51" t="str">
        <f t="shared" si="19"/>
        <v>Richard</v>
      </c>
      <c r="F36" s="29">
        <v>9</v>
      </c>
      <c r="G36" s="92" t="str">
        <f>E37</f>
        <v>Nathan</v>
      </c>
      <c r="H36" s="21">
        <v>8</v>
      </c>
      <c r="I36" s="117" t="str">
        <f>E34</f>
        <v>Cam</v>
      </c>
      <c r="J36" s="21">
        <v>16</v>
      </c>
      <c r="K36" s="94" t="str">
        <f>E35</f>
        <v>Kev</v>
      </c>
      <c r="L36" s="21">
        <v>11</v>
      </c>
      <c r="M36" s="125" t="str">
        <f>E38</f>
        <v>Dave G</v>
      </c>
      <c r="N36" s="21">
        <v>15</v>
      </c>
      <c r="O36" s="126" t="str">
        <f>E33</f>
        <v>Jason</v>
      </c>
      <c r="P36" s="21">
        <v>10</v>
      </c>
      <c r="Q36" s="1" t="s">
        <v>107</v>
      </c>
      <c r="R36" s="1"/>
    </row>
    <row r="37" spans="3:18" ht="12.75">
      <c r="C37" s="5">
        <v>11</v>
      </c>
      <c r="D37" s="15">
        <v>11</v>
      </c>
      <c r="E37" s="51" t="str">
        <f t="shared" si="19"/>
        <v>Nathan</v>
      </c>
      <c r="F37" s="29">
        <v>8</v>
      </c>
      <c r="G37" s="92" t="str">
        <f>E38</f>
        <v>Dave G</v>
      </c>
      <c r="H37" s="21">
        <v>16</v>
      </c>
      <c r="I37" s="117" t="str">
        <f>E35</f>
        <v>Kev</v>
      </c>
      <c r="J37" s="21">
        <v>12</v>
      </c>
      <c r="K37" s="94" t="str">
        <f>E36</f>
        <v>Richard</v>
      </c>
      <c r="L37" s="21">
        <v>9</v>
      </c>
      <c r="M37" s="125" t="str">
        <f>E33</f>
        <v>Jason</v>
      </c>
      <c r="N37" s="21">
        <v>10</v>
      </c>
      <c r="O37" s="126" t="str">
        <f>E34</f>
        <v>Cam</v>
      </c>
      <c r="P37" s="21">
        <v>14</v>
      </c>
      <c r="Q37" s="1" t="s">
        <v>112</v>
      </c>
      <c r="R37" s="1"/>
    </row>
    <row r="38" spans="3:18" ht="12.75">
      <c r="C38" s="5">
        <v>12</v>
      </c>
      <c r="D38" s="15">
        <v>12</v>
      </c>
      <c r="E38" s="51" t="str">
        <f t="shared" si="19"/>
        <v>Dave G</v>
      </c>
      <c r="F38" s="29">
        <v>16</v>
      </c>
      <c r="G38" s="92" t="str">
        <f>E33</f>
        <v>Jason</v>
      </c>
      <c r="H38" s="21">
        <v>14</v>
      </c>
      <c r="I38" s="117" t="str">
        <f>E36</f>
        <v>Richard</v>
      </c>
      <c r="J38" s="21">
        <v>12</v>
      </c>
      <c r="K38" s="94" t="str">
        <f>E37</f>
        <v>Nathan</v>
      </c>
      <c r="L38" s="21">
        <v>11</v>
      </c>
      <c r="M38" s="125" t="str">
        <f>E34</f>
        <v>Cam</v>
      </c>
      <c r="N38" s="21">
        <v>12</v>
      </c>
      <c r="O38" s="126" t="str">
        <f>E35</f>
        <v>Kev</v>
      </c>
      <c r="P38" s="21">
        <v>6</v>
      </c>
      <c r="Q38" s="1" t="s">
        <v>112</v>
      </c>
      <c r="R38" s="1"/>
    </row>
    <row r="39" spans="3:18" ht="12.75">
      <c r="C39" s="5">
        <v>13</v>
      </c>
      <c r="D39" s="15"/>
      <c r="E39" s="51">
        <f t="shared" si="19"/>
      </c>
      <c r="F39" s="29"/>
      <c r="G39" s="92">
        <f>E40</f>
      </c>
      <c r="H39" s="21"/>
      <c r="I39" s="117">
        <f>E43</f>
      </c>
      <c r="J39" s="21"/>
      <c r="K39" s="94">
        <f>E44</f>
      </c>
      <c r="L39" s="21"/>
      <c r="M39" s="125">
        <f>E41</f>
      </c>
      <c r="N39" s="21"/>
      <c r="O39" s="126">
        <f>E42</f>
      </c>
      <c r="P39" s="21"/>
      <c r="R39" s="1"/>
    </row>
    <row r="40" spans="3:18" ht="12.75">
      <c r="C40" s="5">
        <v>14</v>
      </c>
      <c r="D40" s="15"/>
      <c r="E40" s="51">
        <f t="shared" si="19"/>
      </c>
      <c r="F40" s="29"/>
      <c r="G40" s="92">
        <f>E41</f>
      </c>
      <c r="H40" s="21"/>
      <c r="I40" s="117">
        <f>E44</f>
      </c>
      <c r="J40" s="21"/>
      <c r="K40" s="94">
        <f>E39</f>
      </c>
      <c r="L40" s="21"/>
      <c r="M40" s="125">
        <f>E42</f>
      </c>
      <c r="N40" s="21"/>
      <c r="O40" s="126">
        <f>E43</f>
      </c>
      <c r="P40" s="21"/>
      <c r="R40" s="1"/>
    </row>
    <row r="41" spans="3:18" ht="12.75">
      <c r="C41" s="5">
        <v>15</v>
      </c>
      <c r="D41" s="15"/>
      <c r="E41" s="51">
        <f t="shared" si="19"/>
      </c>
      <c r="F41" s="29"/>
      <c r="G41" s="92">
        <f>E42</f>
      </c>
      <c r="H41" s="21"/>
      <c r="I41" s="117">
        <f>E39</f>
      </c>
      <c r="J41" s="21"/>
      <c r="K41" s="94">
        <f>E40</f>
      </c>
      <c r="L41" s="21"/>
      <c r="M41" s="125">
        <f>E43</f>
      </c>
      <c r="N41" s="21"/>
      <c r="O41" s="126">
        <f>E44</f>
      </c>
      <c r="P41" s="21"/>
      <c r="R41" s="1"/>
    </row>
    <row r="42" spans="3:18" ht="12.75">
      <c r="C42" s="5">
        <v>16</v>
      </c>
      <c r="D42" s="15"/>
      <c r="E42" s="51">
        <f t="shared" si="19"/>
      </c>
      <c r="F42" s="29"/>
      <c r="G42" s="92">
        <f>E43</f>
      </c>
      <c r="H42" s="21"/>
      <c r="I42" s="117">
        <f>E40</f>
      </c>
      <c r="J42" s="21"/>
      <c r="K42" s="94">
        <f>E41</f>
      </c>
      <c r="L42" s="21"/>
      <c r="M42" s="125">
        <f>E44</f>
      </c>
      <c r="N42" s="21"/>
      <c r="O42" s="126">
        <f>E39</f>
      </c>
      <c r="P42" s="21"/>
      <c r="R42" s="1"/>
    </row>
    <row r="43" spans="3:18" ht="12.75">
      <c r="C43" s="5">
        <v>17</v>
      </c>
      <c r="D43" s="15"/>
      <c r="E43" s="51">
        <f t="shared" si="19"/>
      </c>
      <c r="F43" s="29"/>
      <c r="G43" s="92">
        <f>E44</f>
      </c>
      <c r="H43" s="21"/>
      <c r="I43" s="117">
        <f>E41</f>
      </c>
      <c r="J43" s="21"/>
      <c r="K43" s="94">
        <f>E42</f>
      </c>
      <c r="L43" s="21"/>
      <c r="M43" s="125">
        <f>E39</f>
      </c>
      <c r="N43" s="21"/>
      <c r="O43" s="126">
        <f>E40</f>
      </c>
      <c r="P43" s="21"/>
      <c r="R43" s="1"/>
    </row>
    <row r="44" spans="3:18" ht="12.75">
      <c r="C44" s="5">
        <v>18</v>
      </c>
      <c r="D44" s="15"/>
      <c r="E44" s="51">
        <f t="shared" si="19"/>
      </c>
      <c r="F44" s="29"/>
      <c r="G44" s="92">
        <f>E39</f>
      </c>
      <c r="H44" s="21"/>
      <c r="I44" s="117">
        <f>E42</f>
      </c>
      <c r="J44" s="21"/>
      <c r="K44" s="94">
        <f>E43</f>
      </c>
      <c r="L44" s="21"/>
      <c r="M44" s="125">
        <f>E40</f>
      </c>
      <c r="N44" s="21"/>
      <c r="O44" s="126">
        <f>E41</f>
      </c>
      <c r="P44" s="21"/>
      <c r="R44" s="1"/>
    </row>
    <row r="45" spans="3:18" ht="12.75">
      <c r="C45" s="6"/>
      <c r="D45" s="16"/>
      <c r="E45" s="22"/>
      <c r="F45" s="29"/>
      <c r="G45" s="93"/>
      <c r="H45" s="22"/>
      <c r="I45" s="93"/>
      <c r="J45" s="22"/>
      <c r="K45" s="93"/>
      <c r="L45" s="22"/>
      <c r="M45" s="93"/>
      <c r="N45" s="22"/>
      <c r="O45" s="93"/>
      <c r="P45" s="22"/>
      <c r="R45" s="1"/>
    </row>
    <row r="46" spans="2:17" ht="12.75">
      <c r="B46" s="47"/>
      <c r="C46" s="47"/>
      <c r="D46" s="47"/>
      <c r="E46" s="46"/>
      <c r="F46" s="48"/>
      <c r="G46" s="48"/>
      <c r="H46" s="48"/>
      <c r="I46" s="48"/>
      <c r="J46" s="48"/>
      <c r="K46" s="46"/>
      <c r="L46" s="48"/>
      <c r="M46" s="48"/>
      <c r="N46" s="48"/>
      <c r="O46" s="46"/>
      <c r="P46" s="48"/>
      <c r="Q46" s="47"/>
    </row>
    <row r="47" spans="1:20" s="19" customFormat="1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7"/>
      <c r="S47" s="47"/>
      <c r="T47" s="47"/>
    </row>
    <row r="48" spans="1:20" s="19" customFormat="1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7"/>
      <c r="S48" s="47"/>
      <c r="T48" s="47"/>
    </row>
    <row r="49" spans="2:20" ht="12.75">
      <c r="B49" s="1"/>
      <c r="C49" s="169" t="s">
        <v>7</v>
      </c>
      <c r="D49" s="170"/>
      <c r="E49" s="192" t="s">
        <v>0</v>
      </c>
      <c r="F49" s="174"/>
      <c r="G49" s="139" t="s">
        <v>1</v>
      </c>
      <c r="H49" s="140"/>
      <c r="I49" s="143" t="s">
        <v>2</v>
      </c>
      <c r="J49" s="136"/>
      <c r="K49" s="181" t="s">
        <v>3</v>
      </c>
      <c r="L49" s="182"/>
      <c r="M49" s="185" t="s">
        <v>93</v>
      </c>
      <c r="N49" s="189"/>
      <c r="O49" s="177" t="s">
        <v>94</v>
      </c>
      <c r="P49" s="178"/>
      <c r="Q49" s="169" t="s">
        <v>89</v>
      </c>
      <c r="R49" s="194"/>
      <c r="S49" s="169" t="s">
        <v>90</v>
      </c>
      <c r="T49" s="170"/>
    </row>
    <row r="50" spans="2:20" ht="12.75">
      <c r="B50" s="1"/>
      <c r="C50" s="171"/>
      <c r="D50" s="172"/>
      <c r="E50" s="193" t="str">
        <f>'Race meet'!$C$9</f>
        <v>Red</v>
      </c>
      <c r="F50" s="138"/>
      <c r="G50" s="141" t="str">
        <f>'Race meet'!$C$10</f>
        <v>White</v>
      </c>
      <c r="H50" s="142"/>
      <c r="I50" s="175" t="str">
        <f>'Race meet'!$C$11</f>
        <v>Green</v>
      </c>
      <c r="J50" s="176"/>
      <c r="K50" s="183" t="str">
        <f>'Race meet'!$C$12</f>
        <v>Blue</v>
      </c>
      <c r="L50" s="184"/>
      <c r="M50" s="187" t="str">
        <f>'Race meet'!$C$13</f>
        <v>Pink</v>
      </c>
      <c r="N50" s="190"/>
      <c r="O50" s="179" t="str">
        <f>'Race meet'!$C$14</f>
        <v>Orange</v>
      </c>
      <c r="P50" s="180"/>
      <c r="Q50" s="171" t="s">
        <v>92</v>
      </c>
      <c r="R50" s="191"/>
      <c r="S50" s="171" t="s">
        <v>92</v>
      </c>
      <c r="T50" s="172"/>
    </row>
    <row r="51" spans="1:20" ht="12.75">
      <c r="A51" s="2" t="s">
        <v>88</v>
      </c>
      <c r="B51" s="18" t="s">
        <v>5</v>
      </c>
      <c r="C51" s="15" t="s">
        <v>6</v>
      </c>
      <c r="D51" s="16" t="s">
        <v>91</v>
      </c>
      <c r="E51" s="63" t="s">
        <v>7</v>
      </c>
      <c r="F51" s="50" t="s">
        <v>6</v>
      </c>
      <c r="G51" s="59" t="s">
        <v>7</v>
      </c>
      <c r="H51" s="59" t="s">
        <v>6</v>
      </c>
      <c r="I51" s="115" t="s">
        <v>7</v>
      </c>
      <c r="J51" s="68" t="s">
        <v>6</v>
      </c>
      <c r="K51" s="78" t="s">
        <v>7</v>
      </c>
      <c r="L51" s="78" t="s">
        <v>6</v>
      </c>
      <c r="M51" s="120" t="s">
        <v>7</v>
      </c>
      <c r="N51" s="121" t="s">
        <v>6</v>
      </c>
      <c r="O51" s="109" t="s">
        <v>7</v>
      </c>
      <c r="P51" s="109" t="s">
        <v>6</v>
      </c>
      <c r="Q51" s="5" t="s">
        <v>8</v>
      </c>
      <c r="R51" s="5" t="s">
        <v>9</v>
      </c>
      <c r="S51" s="5" t="s">
        <v>8</v>
      </c>
      <c r="T51" s="5" t="s">
        <v>9</v>
      </c>
    </row>
    <row r="52" spans="1:21" ht="12.75">
      <c r="A52" s="39" t="s">
        <v>90</v>
      </c>
      <c r="B52" s="39" t="str">
        <f>IF(D52="","",INDEX($B$8:$B$23,MATCH(D52,T$8:T$23,0),1))</f>
        <v>Cam</v>
      </c>
      <c r="C52" s="20">
        <f>IF(D52="","",INDEX($S$8:$S$23,MATCH(D52,T$8:T$23,0),1))</f>
        <v>84</v>
      </c>
      <c r="D52" s="24">
        <v>1</v>
      </c>
      <c r="E52" s="61"/>
      <c r="F52" s="51"/>
      <c r="G52" s="62">
        <f>IF($B52&gt;"",INDEX($C$59:$C$63,MATCH($B52,G$59:G$63,0),1),"")</f>
        <v>1</v>
      </c>
      <c r="H52" s="64">
        <f>IF($B52&gt;"",INDEX(H$59:H$63,MATCH($B52,G$59:G$63,0),1),0)</f>
        <v>14</v>
      </c>
      <c r="I52" s="69">
        <f>IF($B52&gt;"",INDEX($C$59:$C$63,MATCH($B52,I$59:I$63,0),1),"")</f>
        <v>2</v>
      </c>
      <c r="J52" s="105">
        <f>IF($B52&gt;"",INDEX(J$59:J$63,MATCH($B52,I$59:I$63,0),1),0)</f>
        <v>18</v>
      </c>
      <c r="K52" s="79">
        <f>IF($B52&gt;"",INDEX($C$59:$C$63,MATCH($B52,K$59:K$63,0),1),"")</f>
        <v>4</v>
      </c>
      <c r="L52" s="80">
        <f>IF($B52&gt;"",INDEX(L$59:L$63,MATCH($B52,K$59:K$63,0),1),0)</f>
        <v>17</v>
      </c>
      <c r="M52" s="122">
        <f>IF($B52&gt;"",INDEX($C$59:$C$63,MATCH($B52,M$59:M$63,0),1),"")</f>
        <v>3</v>
      </c>
      <c r="N52" s="123">
        <f>IF($B52&gt;"",INDEX(N$59:N$63,MATCH($B52,M$59:M$63,0),1),0)</f>
        <v>11</v>
      </c>
      <c r="O52" s="111"/>
      <c r="P52" s="111"/>
      <c r="Q52" s="7">
        <f>IF($A52=Q$49,$F52+$H52+$J52+$L52+$N52+$P52,0)</f>
        <v>0</v>
      </c>
      <c r="R52" s="7">
        <f>IF($A52=Q$49,RANK(Q52,Q$52:Q$55),"")</f>
      </c>
      <c r="S52" s="7">
        <f>IF($A52=S$49,$F52+$H52+$J52+$L52+$N52+$P52,0)</f>
        <v>60</v>
      </c>
      <c r="T52" s="7">
        <f>IF($A52=S$49,RANK(S52,S$52:S$55),"")</f>
        <v>2</v>
      </c>
      <c r="U52" t="str">
        <f>IF(B52&gt;"",B52,"")</f>
        <v>Cam</v>
      </c>
    </row>
    <row r="53" spans="1:21" ht="12.75">
      <c r="A53" s="39" t="s">
        <v>90</v>
      </c>
      <c r="B53" s="23" t="str">
        <f>IF(D53="","",INDEX($B$8:$B$23,MATCH(D53,T$8:T$23,0),1))</f>
        <v>Garth</v>
      </c>
      <c r="C53" s="21">
        <f>IF(D53="","",INDEX($S$8:$S$23,MATCH(D53,T$8:T$23,0),1))</f>
        <v>79</v>
      </c>
      <c r="D53" s="14">
        <v>2</v>
      </c>
      <c r="E53" s="61"/>
      <c r="F53" s="51"/>
      <c r="G53" s="62">
        <f>IF($B53&gt;"",INDEX($C$59:$C$63,MATCH($B53,G$59:G$63,0),1),"")</f>
        <v>2</v>
      </c>
      <c r="H53" s="64">
        <f>IF($B53&gt;"",INDEX(H$59:H$63,MATCH($B53,G$59:G$63,0),1),0)</f>
        <v>12</v>
      </c>
      <c r="I53" s="69">
        <f>IF($B53&gt;"",INDEX($C$59:$C$63,MATCH($B53,I$59:I$63,0),1),"")</f>
        <v>3</v>
      </c>
      <c r="J53" s="105">
        <f>IF($B53&gt;"",INDEX(J$59:J$63,MATCH($B53,I$59:I$63,0),1),0)</f>
        <v>13</v>
      </c>
      <c r="K53" s="79">
        <f>IF($B53&gt;"",INDEX($C$59:$C$63,MATCH($B53,K$59:K$63,0),1),"")</f>
        <v>1</v>
      </c>
      <c r="L53" s="80">
        <f>IF($B53&gt;"",INDEX(L$59:L$63,MATCH($B53,K$59:K$63,0),1),0)</f>
        <v>15</v>
      </c>
      <c r="M53" s="122">
        <f>IF($B53&gt;"",INDEX($C$59:$C$63,MATCH($B53,M$59:M$63,0),1),"")</f>
        <v>4</v>
      </c>
      <c r="N53" s="123">
        <f>IF($B53&gt;"",INDEX(N$59:N$63,MATCH($B53,M$59:M$63,0),1),0)</f>
        <v>14</v>
      </c>
      <c r="O53" s="111"/>
      <c r="P53" s="111"/>
      <c r="Q53" s="5">
        <f>IF($A53=Q$49,$F53+$H53+$J53+$L53+$N53+$P53,0)</f>
        <v>0</v>
      </c>
      <c r="R53" s="5">
        <f>IF($A53=Q$49,RANK(Q53,Q$52:Q$55),"")</f>
      </c>
      <c r="S53" s="5">
        <f>IF($A53=S$49,$F53+$H53+$J53+$L53+$N53+$P53,0)</f>
        <v>54</v>
      </c>
      <c r="T53" s="5">
        <f>IF($A53=S$49,RANK(S53,S$52:S$55),"")</f>
        <v>4</v>
      </c>
      <c r="U53" t="str">
        <f>IF(B53&gt;"",B53,"")</f>
        <v>Garth</v>
      </c>
    </row>
    <row r="54" spans="1:21" ht="12.75">
      <c r="A54" s="39" t="s">
        <v>90</v>
      </c>
      <c r="B54" s="23" t="str">
        <f>IF(D54="","",INDEX($B$8:$B$23,MATCH(D54,T$8:T$23,0),1))</f>
        <v>Chad</v>
      </c>
      <c r="C54" s="21">
        <f>IF(D54="","",INDEX($S$8:$S$23,MATCH(D54,T$8:T$23,0),1))</f>
        <v>77</v>
      </c>
      <c r="D54" s="14">
        <v>3</v>
      </c>
      <c r="E54" s="61"/>
      <c r="F54" s="51"/>
      <c r="G54" s="62">
        <f>IF($B54&gt;"",INDEX($C$59:$C$63,MATCH($B54,G$59:G$63,0),1),"")</f>
        <v>3</v>
      </c>
      <c r="H54" s="64">
        <f>IF($B54&gt;"",INDEX(H$59:H$63,MATCH($B54,G$59:G$63,0),1),0)</f>
        <v>16</v>
      </c>
      <c r="I54" s="69">
        <f>IF($B54&gt;"",INDEX($C$59:$C$63,MATCH($B54,I$59:I$63,0),1),"")</f>
        <v>4</v>
      </c>
      <c r="J54" s="105">
        <f>IF($B54&gt;"",INDEX(J$59:J$63,MATCH($B54,I$59:I$63,0),1),0)</f>
        <v>15</v>
      </c>
      <c r="K54" s="79">
        <f>IF($B54&gt;"",INDEX($C$59:$C$63,MATCH($B54,K$59:K$63,0),1),"")</f>
        <v>2</v>
      </c>
      <c r="L54" s="80">
        <f>IF($B54&gt;"",INDEX(L$59:L$63,MATCH($B54,K$59:K$63,0),1),0)</f>
        <v>16</v>
      </c>
      <c r="M54" s="122">
        <f>IF($B54&gt;"",INDEX($C$59:$C$63,MATCH($B54,M$59:M$63,0),1),"")</f>
        <v>1</v>
      </c>
      <c r="N54" s="123">
        <f>IF($B54&gt;"",INDEX(N$59:N$63,MATCH($B54,M$59:M$63,0),1),0)</f>
        <v>16</v>
      </c>
      <c r="O54" s="111"/>
      <c r="P54" s="111"/>
      <c r="Q54" s="5">
        <f>IF($A54=Q$49,$F54+$H54+$J54+$L54+$N54+$P54,0)</f>
        <v>0</v>
      </c>
      <c r="R54" s="5">
        <f>IF($A54=Q$49,RANK(Q54,Q$52:Q$55),"")</f>
      </c>
      <c r="S54" s="5">
        <f>IF($A54=S$49,$F54+$H54+$J54+$L54+$N54+$P54,0)</f>
        <v>63</v>
      </c>
      <c r="T54" s="5">
        <f>IF($A54=S$49,RANK(S54,S$52:S$55),"")</f>
        <v>1</v>
      </c>
      <c r="U54" t="str">
        <f>IF(B54&gt;"",B54,"")</f>
        <v>Chad</v>
      </c>
    </row>
    <row r="55" spans="1:21" ht="12.75">
      <c r="A55" s="39" t="s">
        <v>90</v>
      </c>
      <c r="B55" s="55" t="str">
        <f>IF(D55="","",INDEX($B$8:$B$23,MATCH(D55,T$8:T$23,0),1))</f>
        <v>Jason</v>
      </c>
      <c r="C55" s="22">
        <f>IF(D55="","",INDEX($S$8:$S$23,MATCH(D55,T$8:T$23,0),1))</f>
        <v>68</v>
      </c>
      <c r="D55" s="13">
        <v>4</v>
      </c>
      <c r="E55" s="61"/>
      <c r="F55" s="51"/>
      <c r="G55" s="62">
        <f>IF($B55&gt;"",INDEX($C$59:$C$63,MATCH($B55,G$59:G$63,0),1),"")</f>
        <v>4</v>
      </c>
      <c r="H55" s="64">
        <f>IF($B55&gt;"",INDEX(H$59:H$63,MATCH($B55,G$59:G$63,0),1),0)</f>
        <v>13</v>
      </c>
      <c r="I55" s="69">
        <f>IF($B55&gt;"",INDEX($C$59:$C$63,MATCH($B55,I$59:I$63,0),1),"")</f>
        <v>1</v>
      </c>
      <c r="J55" s="105">
        <f>IF($B55&gt;"",INDEX(J$59:J$63,MATCH($B55,I$59:I$63,0),1),0)</f>
        <v>16</v>
      </c>
      <c r="K55" s="79">
        <f>IF($B55&gt;"",INDEX($C$59:$C$63,MATCH($B55,K$59:K$63,0),1),"")</f>
        <v>3</v>
      </c>
      <c r="L55" s="80">
        <f>IF($B55&gt;"",INDEX(L$59:L$63,MATCH($B55,K$59:K$63,0),1),0)</f>
        <v>15</v>
      </c>
      <c r="M55" s="122">
        <f>IF($B55&gt;"",INDEX($C$59:$C$63,MATCH($B55,M$59:M$63,0),1),"")</f>
        <v>2</v>
      </c>
      <c r="N55" s="123">
        <f>IF($B55&gt;"",INDEX(N$59:N$63,MATCH($B55,M$59:M$63,0),1),0)</f>
        <v>14</v>
      </c>
      <c r="O55" s="111"/>
      <c r="P55" s="111"/>
      <c r="Q55" s="6">
        <f>IF($A55=Q$49,$F55+$H55+$J55+$L55+$N55+$P55,0)</f>
        <v>0</v>
      </c>
      <c r="R55" s="6">
        <f>IF($A55=Q$49,RANK(Q55,Q$52:Q$55),"")</f>
      </c>
      <c r="S55" s="6">
        <f>IF($A55=S$49,$F55+$H55+$J55+$L55+$N55+$P55,0)</f>
        <v>58</v>
      </c>
      <c r="T55" s="6">
        <f>IF($A55=S$49,RANK(S55,S$52:S$55),"")</f>
        <v>3</v>
      </c>
      <c r="U55" t="str">
        <f>IF(B55&gt;"",B55,"")</f>
        <v>Jason</v>
      </c>
    </row>
    <row r="56" spans="2:19" ht="12.75">
      <c r="B56" s="46" t="s">
        <v>18</v>
      </c>
      <c r="C56" s="9">
        <f>IF(COUNTA(B52:B55)&gt;4,COUNTA(B52:B55),4)</f>
        <v>4</v>
      </c>
      <c r="D56" s="4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  <c r="R56" s="9"/>
      <c r="S56" s="46"/>
    </row>
    <row r="57" spans="3:19" ht="12.75">
      <c r="C57" s="1"/>
      <c r="D57" s="1"/>
      <c r="E57" s="74" t="str">
        <f>E50</f>
        <v>Red</v>
      </c>
      <c r="F57" s="75"/>
      <c r="G57" s="76" t="str">
        <f>G50</f>
        <v>White</v>
      </c>
      <c r="H57" s="77"/>
      <c r="I57" s="104" t="str">
        <f>I50</f>
        <v>Green</v>
      </c>
      <c r="J57" s="106"/>
      <c r="K57" s="81" t="str">
        <f>K50</f>
        <v>Blue</v>
      </c>
      <c r="L57" s="82"/>
      <c r="M57" s="118" t="str">
        <f>M50</f>
        <v>Pink</v>
      </c>
      <c r="N57" s="119"/>
      <c r="O57" s="108" t="str">
        <f>O50</f>
        <v>Orange</v>
      </c>
      <c r="P57" s="112"/>
      <c r="Q57" s="9"/>
      <c r="R57" s="9"/>
      <c r="S57" s="46"/>
    </row>
    <row r="58" spans="3:18" ht="12.75">
      <c r="C58" s="17" t="s">
        <v>7</v>
      </c>
      <c r="D58" s="17"/>
      <c r="E58" s="61" t="s">
        <v>5</v>
      </c>
      <c r="F58" s="52" t="s">
        <v>6</v>
      </c>
      <c r="G58" s="64" t="s">
        <v>5</v>
      </c>
      <c r="H58" s="64" t="s">
        <v>6</v>
      </c>
      <c r="I58" s="69" t="s">
        <v>5</v>
      </c>
      <c r="J58" s="105" t="s">
        <v>6</v>
      </c>
      <c r="K58" s="100" t="s">
        <v>5</v>
      </c>
      <c r="L58" s="80" t="s">
        <v>6</v>
      </c>
      <c r="M58" s="122" t="s">
        <v>5</v>
      </c>
      <c r="N58" s="123" t="s">
        <v>6</v>
      </c>
      <c r="O58" s="127" t="s">
        <v>5</v>
      </c>
      <c r="P58" s="110" t="s">
        <v>6</v>
      </c>
      <c r="R58" s="1"/>
    </row>
    <row r="59" spans="3:19" ht="12.75">
      <c r="C59" s="7">
        <v>1</v>
      </c>
      <c r="D59" s="18">
        <v>1</v>
      </c>
      <c r="E59" s="90"/>
      <c r="F59" s="29"/>
      <c r="G59" s="91" t="str">
        <f>IF(D59="","",INDEX($B$52:$B$55,MATCH(D59,D$52:D$55,0),1))</f>
        <v>Cam</v>
      </c>
      <c r="H59" s="132">
        <v>14</v>
      </c>
      <c r="I59" s="128" t="str">
        <f>G62</f>
        <v>Jason</v>
      </c>
      <c r="J59" s="20">
        <v>16</v>
      </c>
      <c r="K59" s="129" t="str">
        <f>G60</f>
        <v>Garth</v>
      </c>
      <c r="L59" s="20">
        <v>15</v>
      </c>
      <c r="M59" s="130" t="str">
        <f>G61</f>
        <v>Chad</v>
      </c>
      <c r="N59" s="20">
        <v>16</v>
      </c>
      <c r="O59" s="131"/>
      <c r="P59" s="20"/>
      <c r="Q59" s="9"/>
      <c r="R59" s="9"/>
      <c r="S59" s="46"/>
    </row>
    <row r="60" spans="3:18" ht="12.75">
      <c r="C60" s="5">
        <v>2</v>
      </c>
      <c r="D60" s="15">
        <v>2</v>
      </c>
      <c r="E60" s="51"/>
      <c r="F60" s="29"/>
      <c r="G60" s="92" t="str">
        <f>IF(D60="","",INDEX($B$52:$B$55,MATCH(D60,D$52:D$55,0),1))</f>
        <v>Garth</v>
      </c>
      <c r="H60" s="38">
        <v>12</v>
      </c>
      <c r="I60" s="117" t="str">
        <f>G59</f>
        <v>Cam</v>
      </c>
      <c r="J60" s="21">
        <v>18</v>
      </c>
      <c r="K60" s="94" t="str">
        <f>G61</f>
        <v>Chad</v>
      </c>
      <c r="L60" s="21">
        <v>16</v>
      </c>
      <c r="M60" s="125" t="str">
        <f>G62</f>
        <v>Jason</v>
      </c>
      <c r="N60" s="21">
        <v>14</v>
      </c>
      <c r="O60" s="126"/>
      <c r="P60" s="21"/>
      <c r="R60" s="1"/>
    </row>
    <row r="61" spans="3:18" ht="12.75">
      <c r="C61" s="5">
        <v>3</v>
      </c>
      <c r="D61" s="15">
        <v>3</v>
      </c>
      <c r="E61" s="51"/>
      <c r="F61" s="29"/>
      <c r="G61" s="92" t="str">
        <f>IF(D61="","",INDEX($B$52:$B$55,MATCH(D61,D$52:D$55,0),1))</f>
        <v>Chad</v>
      </c>
      <c r="H61" s="38">
        <v>16</v>
      </c>
      <c r="I61" s="117" t="str">
        <f>G60</f>
        <v>Garth</v>
      </c>
      <c r="J61" s="21">
        <v>13</v>
      </c>
      <c r="K61" s="94" t="str">
        <f>G62</f>
        <v>Jason</v>
      </c>
      <c r="L61" s="21">
        <v>15</v>
      </c>
      <c r="M61" s="125" t="str">
        <f>G59</f>
        <v>Cam</v>
      </c>
      <c r="N61" s="21">
        <v>11</v>
      </c>
      <c r="O61" s="126"/>
      <c r="P61" s="21"/>
      <c r="R61" s="1"/>
    </row>
    <row r="62" spans="3:18" ht="12.75">
      <c r="C62" s="5">
        <v>4</v>
      </c>
      <c r="D62" s="15">
        <v>4</v>
      </c>
      <c r="E62" s="51"/>
      <c r="F62" s="29"/>
      <c r="G62" s="92" t="str">
        <f>IF(D62="","",INDEX($B$52:$B$55,MATCH(D62,D$52:D$55,0),1))</f>
        <v>Jason</v>
      </c>
      <c r="H62" s="38">
        <v>13</v>
      </c>
      <c r="I62" s="117" t="str">
        <f>G61</f>
        <v>Chad</v>
      </c>
      <c r="J62" s="21">
        <v>15</v>
      </c>
      <c r="K62" s="94" t="str">
        <f>G59</f>
        <v>Cam</v>
      </c>
      <c r="L62" s="21">
        <v>17</v>
      </c>
      <c r="M62" s="125" t="str">
        <f>G60</f>
        <v>Garth</v>
      </c>
      <c r="N62" s="21">
        <v>14</v>
      </c>
      <c r="O62" s="126"/>
      <c r="P62" s="21"/>
      <c r="R62" s="1"/>
    </row>
    <row r="63" spans="3:18" ht="12.75">
      <c r="C63" s="6"/>
      <c r="D63" s="16"/>
      <c r="E63" s="22"/>
      <c r="F63" s="29"/>
      <c r="G63" s="93"/>
      <c r="H63" s="56"/>
      <c r="I63" s="93"/>
      <c r="J63" s="22"/>
      <c r="K63" s="93"/>
      <c r="L63" s="22"/>
      <c r="M63" s="93"/>
      <c r="N63" s="22"/>
      <c r="O63" s="93"/>
      <c r="P63" s="22"/>
      <c r="R63" s="1"/>
    </row>
    <row r="64" spans="2:17" ht="12.75">
      <c r="B64" s="47"/>
      <c r="C64" s="47"/>
      <c r="D64" s="47"/>
      <c r="E64" s="46"/>
      <c r="F64" s="48"/>
      <c r="G64" s="46"/>
      <c r="H64" s="48"/>
      <c r="I64" s="48"/>
      <c r="J64" s="48"/>
      <c r="K64" s="46"/>
      <c r="L64" s="48"/>
      <c r="M64" s="48"/>
      <c r="N64" s="48"/>
      <c r="O64" s="46"/>
      <c r="P64" s="48"/>
      <c r="Q64" s="47"/>
    </row>
    <row r="69" spans="2:20" ht="12.75">
      <c r="B69" s="1"/>
      <c r="C69" s="169" t="s">
        <v>7</v>
      </c>
      <c r="D69" s="170"/>
      <c r="E69" s="192" t="s">
        <v>0</v>
      </c>
      <c r="F69" s="174"/>
      <c r="G69" s="139" t="s">
        <v>1</v>
      </c>
      <c r="H69" s="140"/>
      <c r="I69" s="143" t="s">
        <v>2</v>
      </c>
      <c r="J69" s="136"/>
      <c r="K69" s="181" t="s">
        <v>3</v>
      </c>
      <c r="L69" s="182"/>
      <c r="M69" s="185" t="s">
        <v>93</v>
      </c>
      <c r="N69" s="189"/>
      <c r="O69" s="177" t="s">
        <v>94</v>
      </c>
      <c r="P69" s="178"/>
      <c r="Q69" s="169" t="s">
        <v>89</v>
      </c>
      <c r="R69" s="194"/>
      <c r="S69" s="169" t="s">
        <v>90</v>
      </c>
      <c r="T69" s="170"/>
    </row>
    <row r="70" spans="2:20" ht="12.75">
      <c r="B70" s="1"/>
      <c r="C70" s="171"/>
      <c r="D70" s="172"/>
      <c r="E70" s="193" t="str">
        <f>'Race meet'!$C$9</f>
        <v>Red</v>
      </c>
      <c r="F70" s="138"/>
      <c r="G70" s="141" t="str">
        <f>'Race meet'!$C$10</f>
        <v>White</v>
      </c>
      <c r="H70" s="142"/>
      <c r="I70" s="175" t="str">
        <f>'Race meet'!$C$11</f>
        <v>Green</v>
      </c>
      <c r="J70" s="176"/>
      <c r="K70" s="183" t="str">
        <f>'Race meet'!$C$12</f>
        <v>Blue</v>
      </c>
      <c r="L70" s="184"/>
      <c r="M70" s="187" t="str">
        <f>'Race meet'!$C$13</f>
        <v>Pink</v>
      </c>
      <c r="N70" s="190"/>
      <c r="O70" s="179" t="str">
        <f>'Race meet'!$C$14</f>
        <v>Orange</v>
      </c>
      <c r="P70" s="180"/>
      <c r="Q70" s="171" t="s">
        <v>92</v>
      </c>
      <c r="R70" s="191"/>
      <c r="S70" s="171" t="s">
        <v>92</v>
      </c>
      <c r="T70" s="172"/>
    </row>
    <row r="71" spans="1:20" ht="12.75">
      <c r="A71" s="2" t="s">
        <v>88</v>
      </c>
      <c r="B71" s="18" t="s">
        <v>5</v>
      </c>
      <c r="C71" s="15" t="s">
        <v>6</v>
      </c>
      <c r="D71" s="16" t="s">
        <v>91</v>
      </c>
      <c r="E71" s="63" t="s">
        <v>7</v>
      </c>
      <c r="F71" s="50" t="s">
        <v>6</v>
      </c>
      <c r="G71" s="59" t="s">
        <v>7</v>
      </c>
      <c r="H71" s="59" t="s">
        <v>6</v>
      </c>
      <c r="I71" s="115" t="s">
        <v>7</v>
      </c>
      <c r="J71" s="68" t="s">
        <v>6</v>
      </c>
      <c r="K71" s="78" t="s">
        <v>7</v>
      </c>
      <c r="L71" s="78" t="s">
        <v>6</v>
      </c>
      <c r="M71" s="120" t="s">
        <v>7</v>
      </c>
      <c r="N71" s="121" t="s">
        <v>6</v>
      </c>
      <c r="O71" s="109" t="s">
        <v>7</v>
      </c>
      <c r="P71" s="109" t="s">
        <v>6</v>
      </c>
      <c r="Q71" s="5" t="s">
        <v>8</v>
      </c>
      <c r="R71" s="5" t="s">
        <v>9</v>
      </c>
      <c r="S71" s="5" t="s">
        <v>8</v>
      </c>
      <c r="T71" s="5" t="s">
        <v>9</v>
      </c>
    </row>
    <row r="72" spans="1:21" ht="12.75">
      <c r="A72" s="39" t="s">
        <v>89</v>
      </c>
      <c r="B72" s="39" t="str">
        <f>IF(D72="","",INDEX($B$8:$B$23,MATCH(D72,R$8:R$23,0),1))</f>
        <v>Karl</v>
      </c>
      <c r="C72" s="20">
        <f>IF(D72="","",INDEX($Q$8:$Q$23,MATCH(D72,R$8:R$23,0),1))</f>
        <v>103</v>
      </c>
      <c r="D72" s="24">
        <v>1</v>
      </c>
      <c r="E72" s="61"/>
      <c r="F72" s="51"/>
      <c r="G72" s="62">
        <f>IF($B72&gt;"",INDEX($C$79:$C$83,MATCH($B72,G$79:G$83,0),1),"")</f>
        <v>1</v>
      </c>
      <c r="H72" s="64">
        <f>IF($B72&gt;"",INDEX(H$79:H$83,MATCH($B72,G$79:G$83,0),1),0)</f>
        <v>18</v>
      </c>
      <c r="I72" s="69">
        <f>IF($B72&gt;"",INDEX($C$79:$C$83,MATCH($B72,I$79:I$83,0),1),"")</f>
        <v>2</v>
      </c>
      <c r="J72" s="105">
        <f>IF($B72&gt;"",INDEX(J$79:J$83,MATCH($B72,I$79:I$83,0),1),0)</f>
        <v>19</v>
      </c>
      <c r="K72" s="79">
        <f>IF($B72&gt;"",INDEX($C$79:$C$83,MATCH($B72,K$79:K$83,0),1),"")</f>
        <v>4</v>
      </c>
      <c r="L72" s="80">
        <f>IF($B72&gt;"",INDEX(L$79:L$83,MATCH($B72,K$79:K$83,0),1),0)</f>
        <v>19</v>
      </c>
      <c r="M72" s="122">
        <f>IF($B72&gt;"",INDEX($C$79:$C$83,MATCH($B72,M$79:M$83,0),1),"")</f>
        <v>3</v>
      </c>
      <c r="N72" s="123">
        <f>IF($B72&gt;"",INDEX(N$79:N$83,MATCH($B72,M$79:M$83,0),1),0)</f>
        <v>19</v>
      </c>
      <c r="O72" s="111"/>
      <c r="P72" s="111"/>
      <c r="Q72" s="7">
        <f>IF($A72=Q$69,$F72+$H72+$J72+$L72+$N72+$P72,0)</f>
        <v>75</v>
      </c>
      <c r="R72" s="7">
        <f>IF($A72=Q$69,RANK(Q72,Q$72:Q$75),"")</f>
        <v>1</v>
      </c>
      <c r="S72" s="7">
        <f>IF($A72=S$69,$F72+$H72+$J72+$L72+$N72+$P72,0)</f>
        <v>0</v>
      </c>
      <c r="T72" s="24">
        <f>IF($A72=S$69,RANK(S72,S$72:S$75),"")</f>
      </c>
      <c r="U72" t="str">
        <f>IF(B72&gt;"",B72,"")</f>
        <v>Karl</v>
      </c>
    </row>
    <row r="73" spans="1:21" ht="12.75">
      <c r="A73" s="39" t="str">
        <f>A72</f>
        <v>Speed</v>
      </c>
      <c r="B73" s="23" t="str">
        <f>IF(D73="","",INDEX($B$8:$B$23,MATCH(D73,R$8:R$23,0),1))</f>
        <v>Dave G</v>
      </c>
      <c r="C73" s="21">
        <f>IF(D73="","",INDEX($Q$8:$Q$23,MATCH(D73,R$8:R$23,0),1))</f>
        <v>98</v>
      </c>
      <c r="D73" s="14">
        <v>2</v>
      </c>
      <c r="E73" s="61"/>
      <c r="F73" s="51"/>
      <c r="G73" s="62">
        <f>IF($B73&gt;"",INDEX($C$79:$C$83,MATCH($B73,G$79:G$83,0),1),"")</f>
        <v>2</v>
      </c>
      <c r="H73" s="64">
        <f>IF($B73&gt;"",INDEX(H$79:H$83,MATCH($B73,G$79:G$83,0),1),0)</f>
        <v>17</v>
      </c>
      <c r="I73" s="69">
        <f>IF($B73&gt;"",INDEX($C$79:$C$83,MATCH($B73,I$79:I$83,0),1),"")</f>
        <v>3</v>
      </c>
      <c r="J73" s="105">
        <f>IF($B73&gt;"",INDEX(J$79:J$83,MATCH($B73,I$79:I$83,0),1),0)</f>
        <v>16</v>
      </c>
      <c r="K73" s="79">
        <f>IF($B73&gt;"",INDEX($C$79:$C$83,MATCH($B73,K$79:K$83,0),1),"")</f>
        <v>1</v>
      </c>
      <c r="L73" s="80">
        <f>IF($B73&gt;"",INDEX(L$79:L$83,MATCH($B73,K$79:K$83,0),1),0)</f>
        <v>20</v>
      </c>
      <c r="M73" s="122">
        <f>IF($B73&gt;"",INDEX($C$79:$C$83,MATCH($B73,M$79:M$83,0),1),"")</f>
        <v>4</v>
      </c>
      <c r="N73" s="123">
        <f>IF($B73&gt;"",INDEX(N$79:N$83,MATCH($B73,M$79:M$83,0),1),0)</f>
        <v>17</v>
      </c>
      <c r="O73" s="111"/>
      <c r="P73" s="111"/>
      <c r="Q73" s="5">
        <f>IF($A73=Q$69,$F73+$H73+$J73+$L73+$N73+$P73,0)</f>
        <v>70</v>
      </c>
      <c r="R73" s="5">
        <f>IF($A73=Q$69,RANK(Q73,Q$72:Q$75),"")</f>
        <v>3</v>
      </c>
      <c r="S73" s="5">
        <f>IF($A73=S$69,$F73+$H73+$J73+$L73+$N73+$P73,0)</f>
        <v>0</v>
      </c>
      <c r="T73" s="14">
        <f>IF($A73=S$69,RANK(S73,S$72:S$75),"")</f>
      </c>
      <c r="U73" t="str">
        <f>IF(B73&gt;"",B73,"")</f>
        <v>Dave G</v>
      </c>
    </row>
    <row r="74" spans="1:21" ht="12.75">
      <c r="A74" s="39" t="str">
        <f>A72</f>
        <v>Speed</v>
      </c>
      <c r="B74" s="23" t="s">
        <v>100</v>
      </c>
      <c r="C74" s="21">
        <v>98</v>
      </c>
      <c r="D74" s="14">
        <v>3</v>
      </c>
      <c r="E74" s="61"/>
      <c r="F74" s="51"/>
      <c r="G74" s="62">
        <f>IF($B74&gt;"",INDEX($C$79:$C$83,MATCH($B74,G$79:G$83,0),1),"")</f>
        <v>3</v>
      </c>
      <c r="H74" s="64">
        <f>IF($B74&gt;"",INDEX(H$79:H$83,MATCH($B74,G$79:G$83,0),1),0)</f>
        <v>17</v>
      </c>
      <c r="I74" s="69">
        <f>IF($B74&gt;"",INDEX($C$79:$C$83,MATCH($B74,I$79:I$83,0),1),"")</f>
        <v>4</v>
      </c>
      <c r="J74" s="105">
        <f>IF($B74&gt;"",INDEX(J$79:J$83,MATCH($B74,I$79:I$83,0),1),0)</f>
        <v>20</v>
      </c>
      <c r="K74" s="79">
        <f>IF($B74&gt;"",INDEX($C$79:$C$83,MATCH($B74,K$79:K$83,0),1),"")</f>
        <v>2</v>
      </c>
      <c r="L74" s="80">
        <f>IF($B74&gt;"",INDEX(L$79:L$83,MATCH($B74,K$79:K$83,0),1),0)</f>
        <v>20</v>
      </c>
      <c r="M74" s="122">
        <f>IF($B74&gt;"",INDEX($C$79:$C$83,MATCH($B74,M$79:M$83,0),1),"")</f>
        <v>1</v>
      </c>
      <c r="N74" s="123">
        <f>IF($B74&gt;"",INDEX(N$79:N$83,MATCH($B74,M$79:M$83,0),1),0)</f>
        <v>18</v>
      </c>
      <c r="O74" s="111"/>
      <c r="P74" s="111"/>
      <c r="Q74" s="5">
        <f>IF($A74=Q$69,$F74+$H74+$J74+$L74+$N74+$P74,0)</f>
        <v>75</v>
      </c>
      <c r="R74" s="5">
        <f>IF($A74=Q$69,RANK(Q74,Q$72:Q$75),"")</f>
        <v>1</v>
      </c>
      <c r="S74" s="5">
        <f>IF($A74=S$69,$F74+$H74+$J74+$L74+$N74+$P74,0)</f>
        <v>0</v>
      </c>
      <c r="T74" s="14">
        <f>IF($A74=S$69,RANK(S74,S$72:S$75),"")</f>
      </c>
      <c r="U74" t="str">
        <f>IF(B74&gt;"",B74,"")</f>
        <v>Drew</v>
      </c>
    </row>
    <row r="75" spans="1:21" ht="12.75">
      <c r="A75" s="39" t="str">
        <f>A72</f>
        <v>Speed</v>
      </c>
      <c r="B75" s="55" t="str">
        <f>IF(D75="","",INDEX($B$8:$B$23,MATCH(D75,R$8:R$23,0),1))</f>
        <v>Geoff</v>
      </c>
      <c r="C75" s="22">
        <f>IF(D75="","",INDEX($Q$8:$Q$23,MATCH(D75,R$8:R$23,0),1))</f>
        <v>89</v>
      </c>
      <c r="D75" s="13">
        <v>4</v>
      </c>
      <c r="E75" s="61"/>
      <c r="F75" s="51"/>
      <c r="G75" s="62">
        <f>IF($B75&gt;"",INDEX($C$79:$C$83,MATCH($B75,G$79:G$83,0),1),"")</f>
        <v>4</v>
      </c>
      <c r="H75" s="64">
        <f>IF($B75&gt;"",INDEX(H$79:H$83,MATCH($B75,G$79:G$83,0),1),0)</f>
        <v>14</v>
      </c>
      <c r="I75" s="69">
        <f>IF($B75&gt;"",INDEX($C$79:$C$83,MATCH($B75,I$79:I$83,0),1),"")</f>
        <v>1</v>
      </c>
      <c r="J75" s="105">
        <f>IF($B75&gt;"",INDEX(J$79:J$83,MATCH($B75,I$79:I$83,0),1),0)</f>
        <v>18</v>
      </c>
      <c r="K75" s="79">
        <f>IF($B75&gt;"",INDEX($C$79:$C$83,MATCH($B75,K$79:K$83,0),1),"")</f>
        <v>3</v>
      </c>
      <c r="L75" s="80">
        <f>IF($B75&gt;"",INDEX(L$79:L$83,MATCH($B75,K$79:K$83,0),1),0)</f>
        <v>19</v>
      </c>
      <c r="M75" s="122">
        <f>IF($B75&gt;"",INDEX($C$79:$C$83,MATCH($B75,M$79:M$83,0),1),"")</f>
        <v>2</v>
      </c>
      <c r="N75" s="123">
        <f>IF($B75&gt;"",INDEX(N$79:N$83,MATCH($B75,M$79:M$83,0),1),0)</f>
        <v>15</v>
      </c>
      <c r="O75" s="111"/>
      <c r="P75" s="111"/>
      <c r="Q75" s="6">
        <f>IF($A75=Q$69,$F75+$H75+$J75+$L75+$N75+$P75,0)</f>
        <v>66</v>
      </c>
      <c r="R75" s="6">
        <f>IF($A75=Q$69,RANK(Q75,Q$72:Q$75),"")</f>
        <v>4</v>
      </c>
      <c r="S75" s="6">
        <f>IF($A75=S$69,$F75+$H75+$J75+$L75+$N75+$P75,0)</f>
        <v>0</v>
      </c>
      <c r="T75" s="13">
        <f>IF($A75=S$69,RANK(S75,S$72:S$75),"")</f>
      </c>
      <c r="U75" t="str">
        <f>IF(B75&gt;"",B75,"")</f>
        <v>Geoff</v>
      </c>
    </row>
    <row r="76" spans="2:19" ht="12.75">
      <c r="B76" s="46" t="s">
        <v>18</v>
      </c>
      <c r="C76" s="9">
        <f>IF(COUNTA(B72:B75)&gt;4,COUNTA(B72:B75),4)</f>
        <v>4</v>
      </c>
      <c r="D76" s="4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9"/>
      <c r="R76" s="9"/>
      <c r="S76" s="46"/>
    </row>
    <row r="77" spans="3:19" ht="12.75">
      <c r="C77" s="1"/>
      <c r="D77" s="1"/>
      <c r="E77" s="74" t="str">
        <f>E70</f>
        <v>Red</v>
      </c>
      <c r="F77" s="75"/>
      <c r="G77" s="76" t="str">
        <f>G70</f>
        <v>White</v>
      </c>
      <c r="H77" s="77"/>
      <c r="I77" s="104" t="str">
        <f>I70</f>
        <v>Green</v>
      </c>
      <c r="J77" s="106"/>
      <c r="K77" s="81" t="str">
        <f>K70</f>
        <v>Blue</v>
      </c>
      <c r="L77" s="82"/>
      <c r="M77" s="118" t="str">
        <f>M70</f>
        <v>Pink</v>
      </c>
      <c r="N77" s="119"/>
      <c r="O77" s="108" t="str">
        <f>O70</f>
        <v>Orange</v>
      </c>
      <c r="P77" s="112"/>
      <c r="Q77" s="9"/>
      <c r="R77" s="9"/>
      <c r="S77" s="46"/>
    </row>
    <row r="78" spans="3:18" ht="12.75">
      <c r="C78" s="17" t="s">
        <v>7</v>
      </c>
      <c r="D78" s="17"/>
      <c r="E78" s="61" t="s">
        <v>5</v>
      </c>
      <c r="F78" s="52" t="s">
        <v>6</v>
      </c>
      <c r="G78" s="64" t="s">
        <v>5</v>
      </c>
      <c r="H78" s="64" t="s">
        <v>6</v>
      </c>
      <c r="I78" s="69" t="s">
        <v>5</v>
      </c>
      <c r="J78" s="105" t="s">
        <v>6</v>
      </c>
      <c r="K78" s="100" t="s">
        <v>5</v>
      </c>
      <c r="L78" s="80" t="s">
        <v>6</v>
      </c>
      <c r="M78" s="122" t="s">
        <v>5</v>
      </c>
      <c r="N78" s="123" t="s">
        <v>6</v>
      </c>
      <c r="O78" s="127" t="s">
        <v>5</v>
      </c>
      <c r="P78" s="110" t="s">
        <v>6</v>
      </c>
      <c r="R78" s="1"/>
    </row>
    <row r="79" spans="3:19" ht="12.75">
      <c r="C79" s="7">
        <v>1</v>
      </c>
      <c r="D79" s="18">
        <v>1</v>
      </c>
      <c r="E79" s="90"/>
      <c r="F79" s="29"/>
      <c r="G79" s="91" t="str">
        <f>IF(D79="","",INDEX($B$72:$B$75,MATCH(D79,D$72:D$75,0),1))</f>
        <v>Karl</v>
      </c>
      <c r="H79" s="132">
        <v>18</v>
      </c>
      <c r="I79" s="128" t="str">
        <f>G82</f>
        <v>Geoff</v>
      </c>
      <c r="J79" s="20">
        <v>18</v>
      </c>
      <c r="K79" s="129" t="str">
        <f>G80</f>
        <v>Dave G</v>
      </c>
      <c r="L79" s="20">
        <v>20</v>
      </c>
      <c r="M79" s="130" t="str">
        <f>G81</f>
        <v>Drew</v>
      </c>
      <c r="N79" s="20">
        <v>18</v>
      </c>
      <c r="O79" s="131"/>
      <c r="P79" s="20"/>
      <c r="Q79" s="9"/>
      <c r="R79" s="9"/>
      <c r="S79" s="46"/>
    </row>
    <row r="80" spans="3:18" ht="12.75">
      <c r="C80" s="5">
        <v>2</v>
      </c>
      <c r="D80" s="15">
        <v>2</v>
      </c>
      <c r="E80" s="51"/>
      <c r="F80" s="29"/>
      <c r="G80" s="92" t="str">
        <f>IF(D80="","",INDEX($B$72:$B$75,MATCH(D80,D$72:D$75,0),1))</f>
        <v>Dave G</v>
      </c>
      <c r="H80" s="38">
        <v>17</v>
      </c>
      <c r="I80" s="117" t="str">
        <f>G79</f>
        <v>Karl</v>
      </c>
      <c r="J80" s="21">
        <v>19</v>
      </c>
      <c r="K80" s="94" t="str">
        <f>G81</f>
        <v>Drew</v>
      </c>
      <c r="L80" s="21">
        <v>20</v>
      </c>
      <c r="M80" s="125" t="str">
        <f>G82</f>
        <v>Geoff</v>
      </c>
      <c r="N80" s="21">
        <v>15</v>
      </c>
      <c r="O80" s="126"/>
      <c r="P80" s="21"/>
      <c r="R80" s="1"/>
    </row>
    <row r="81" spans="3:18" ht="12.75">
      <c r="C81" s="5">
        <v>3</v>
      </c>
      <c r="D81" s="15">
        <v>3</v>
      </c>
      <c r="E81" s="51"/>
      <c r="F81" s="29"/>
      <c r="G81" s="92" t="str">
        <f>IF(D81="","",INDEX($B$72:$B$75,MATCH(D81,D$72:D$75,0),1))</f>
        <v>Drew</v>
      </c>
      <c r="H81" s="38">
        <v>17</v>
      </c>
      <c r="I81" s="117" t="str">
        <f>G80</f>
        <v>Dave G</v>
      </c>
      <c r="J81" s="21">
        <v>16</v>
      </c>
      <c r="K81" s="94" t="str">
        <f>G82</f>
        <v>Geoff</v>
      </c>
      <c r="L81" s="21">
        <v>19</v>
      </c>
      <c r="M81" s="125" t="str">
        <f>G79</f>
        <v>Karl</v>
      </c>
      <c r="N81" s="21">
        <v>19</v>
      </c>
      <c r="O81" s="126"/>
      <c r="P81" s="21"/>
      <c r="R81" s="1"/>
    </row>
    <row r="82" spans="3:18" ht="12.75">
      <c r="C82" s="5">
        <v>4</v>
      </c>
      <c r="D82" s="15">
        <v>4</v>
      </c>
      <c r="E82" s="51"/>
      <c r="F82" s="29"/>
      <c r="G82" s="92" t="str">
        <f>IF(D82="","",INDEX($B$72:$B$75,MATCH(D82,D$72:D$75,0),1))</f>
        <v>Geoff</v>
      </c>
      <c r="H82" s="38">
        <v>14</v>
      </c>
      <c r="I82" s="117" t="str">
        <f>G81</f>
        <v>Drew</v>
      </c>
      <c r="J82" s="21">
        <v>20</v>
      </c>
      <c r="K82" s="94" t="str">
        <f>G79</f>
        <v>Karl</v>
      </c>
      <c r="L82" s="21">
        <v>19</v>
      </c>
      <c r="M82" s="125" t="str">
        <f>G80</f>
        <v>Dave G</v>
      </c>
      <c r="N82" s="21">
        <v>17</v>
      </c>
      <c r="O82" s="126"/>
      <c r="P82" s="21"/>
      <c r="R82" s="1"/>
    </row>
    <row r="83" spans="3:18" ht="12.75">
      <c r="C83" s="6"/>
      <c r="D83" s="16"/>
      <c r="E83" s="22"/>
      <c r="F83" s="29"/>
      <c r="G83" s="93"/>
      <c r="H83" s="56"/>
      <c r="I83" s="93"/>
      <c r="J83" s="22"/>
      <c r="K83" s="93"/>
      <c r="L83" s="22"/>
      <c r="M83" s="93"/>
      <c r="N83" s="22"/>
      <c r="O83" s="93"/>
      <c r="P83" s="22"/>
      <c r="R83" s="1"/>
    </row>
  </sheetData>
  <mergeCells count="54">
    <mergeCell ref="M5:N5"/>
    <mergeCell ref="O5:P5"/>
    <mergeCell ref="M6:N6"/>
    <mergeCell ref="O6:P6"/>
    <mergeCell ref="Q6:R6"/>
    <mergeCell ref="S6:T6"/>
    <mergeCell ref="E5:F5"/>
    <mergeCell ref="E6:F6"/>
    <mergeCell ref="G5:H5"/>
    <mergeCell ref="G6:H6"/>
    <mergeCell ref="I5:J5"/>
    <mergeCell ref="I6:J6"/>
    <mergeCell ref="Q5:R5"/>
    <mergeCell ref="S5:T5"/>
    <mergeCell ref="K5:L5"/>
    <mergeCell ref="K6:L6"/>
    <mergeCell ref="C6:D6"/>
    <mergeCell ref="C5:D5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</mergeCells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X75"/>
  <sheetViews>
    <sheetView workbookViewId="0" topLeftCell="M5">
      <selection activeCell="V6" sqref="V6:X23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6.28125" style="9" customWidth="1"/>
    <col min="4" max="4" width="4.57421875" style="9" customWidth="1"/>
    <col min="5" max="5" width="9.140625" style="9" customWidth="1"/>
    <col min="6" max="17" width="9.140625" style="1" customWidth="1"/>
    <col min="18" max="20" width="9.140625" style="47" customWidth="1"/>
  </cols>
  <sheetData>
    <row r="1" spans="1:5" ht="12.75">
      <c r="A1" s="1" t="s">
        <v>25</v>
      </c>
      <c r="B1" s="1"/>
      <c r="C1" s="1"/>
      <c r="D1" s="1"/>
      <c r="E1" s="1"/>
    </row>
    <row r="2" spans="1:20" s="44" customFormat="1" ht="45.75" customHeight="1">
      <c r="A2" s="42"/>
      <c r="B2" s="98"/>
      <c r="C2" s="98" t="s">
        <v>59</v>
      </c>
      <c r="D2" s="96"/>
      <c r="E2" s="96" t="s">
        <v>44</v>
      </c>
      <c r="F2" s="43" t="s">
        <v>45</v>
      </c>
      <c r="G2" s="43" t="s">
        <v>47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71"/>
      <c r="S2" s="71"/>
      <c r="T2" s="71"/>
    </row>
    <row r="3" spans="1:20" s="25" customFormat="1" ht="12.75">
      <c r="A3" s="26"/>
      <c r="B3" s="28"/>
      <c r="C3" s="27"/>
      <c r="D3" s="97"/>
      <c r="E3" s="99" t="s">
        <v>29</v>
      </c>
      <c r="F3" s="28" t="s">
        <v>46</v>
      </c>
      <c r="G3" s="28"/>
      <c r="H3" s="89"/>
      <c r="I3" s="26"/>
      <c r="J3" s="26"/>
      <c r="K3" s="26"/>
      <c r="L3" s="26"/>
      <c r="M3" s="26"/>
      <c r="N3" s="26"/>
      <c r="O3" s="26"/>
      <c r="P3" s="26"/>
      <c r="Q3" s="26"/>
      <c r="R3" s="72"/>
      <c r="S3" s="72"/>
      <c r="T3" s="72"/>
    </row>
    <row r="4" spans="1:20" s="25" customFormat="1" ht="12.75">
      <c r="A4" s="1"/>
      <c r="B4" s="26"/>
      <c r="C4" s="26"/>
      <c r="D4" s="26"/>
      <c r="E4" s="37"/>
      <c r="F4" s="37"/>
      <c r="G4" s="37"/>
      <c r="H4" s="88"/>
      <c r="I4" s="26"/>
      <c r="J4" s="26"/>
      <c r="K4" s="26"/>
      <c r="L4" s="26"/>
      <c r="M4" s="26"/>
      <c r="N4" s="26"/>
      <c r="O4" s="26"/>
      <c r="P4" s="26"/>
      <c r="Q4" s="26"/>
      <c r="R4" s="26"/>
      <c r="S4" s="72"/>
      <c r="T4" s="72"/>
    </row>
    <row r="5" spans="2:20" ht="12.75">
      <c r="B5" s="1"/>
      <c r="C5" s="169" t="s">
        <v>11</v>
      </c>
      <c r="D5" s="170"/>
      <c r="E5" s="192" t="s">
        <v>0</v>
      </c>
      <c r="F5" s="174"/>
      <c r="G5" s="139" t="s">
        <v>1</v>
      </c>
      <c r="H5" s="140"/>
      <c r="I5" s="143" t="s">
        <v>2</v>
      </c>
      <c r="J5" s="136"/>
      <c r="K5" s="181" t="s">
        <v>3</v>
      </c>
      <c r="L5" s="182"/>
      <c r="M5" s="185" t="s">
        <v>93</v>
      </c>
      <c r="N5" s="189"/>
      <c r="O5" s="177" t="s">
        <v>94</v>
      </c>
      <c r="P5" s="178"/>
      <c r="Q5" s="169" t="s">
        <v>89</v>
      </c>
      <c r="R5" s="194"/>
      <c r="S5" s="169" t="s">
        <v>89</v>
      </c>
      <c r="T5" s="170"/>
    </row>
    <row r="6" spans="2:24" ht="12.75">
      <c r="B6" s="1"/>
      <c r="C6" s="171"/>
      <c r="D6" s="172"/>
      <c r="E6" s="193" t="str">
        <f>'Race meet'!$C$9</f>
        <v>Red</v>
      </c>
      <c r="F6" s="138"/>
      <c r="G6" s="141" t="str">
        <f>'Race meet'!$C$10</f>
        <v>White</v>
      </c>
      <c r="H6" s="142"/>
      <c r="I6" s="175" t="str">
        <f>'Race meet'!$C$11</f>
        <v>Green</v>
      </c>
      <c r="J6" s="176"/>
      <c r="K6" s="183" t="str">
        <f>'Race meet'!$C$12</f>
        <v>Blue</v>
      </c>
      <c r="L6" s="184"/>
      <c r="M6" s="187" t="str">
        <f>'Race meet'!$C$13</f>
        <v>Pink</v>
      </c>
      <c r="N6" s="190"/>
      <c r="O6" s="179" t="str">
        <f>'Race meet'!$C$14</f>
        <v>Orange</v>
      </c>
      <c r="P6" s="180"/>
      <c r="Q6" s="171" t="s">
        <v>92</v>
      </c>
      <c r="R6" s="191"/>
      <c r="S6" s="171" t="s">
        <v>92</v>
      </c>
      <c r="T6" s="172"/>
      <c r="V6" s="161"/>
      <c r="W6" s="161" t="s">
        <v>124</v>
      </c>
      <c r="X6" s="147"/>
    </row>
    <row r="7" spans="1:24" ht="12.75">
      <c r="A7" s="2" t="s">
        <v>88</v>
      </c>
      <c r="B7" s="2" t="s">
        <v>5</v>
      </c>
      <c r="C7" s="16" t="s">
        <v>10</v>
      </c>
      <c r="D7" s="16" t="s">
        <v>91</v>
      </c>
      <c r="E7" s="63" t="s">
        <v>7</v>
      </c>
      <c r="F7" s="50" t="s">
        <v>6</v>
      </c>
      <c r="G7" s="59" t="s">
        <v>7</v>
      </c>
      <c r="H7" s="59" t="s">
        <v>6</v>
      </c>
      <c r="I7" s="115" t="s">
        <v>7</v>
      </c>
      <c r="J7" s="68" t="s">
        <v>6</v>
      </c>
      <c r="K7" s="78" t="s">
        <v>7</v>
      </c>
      <c r="L7" s="78" t="s">
        <v>6</v>
      </c>
      <c r="M7" s="120" t="s">
        <v>7</v>
      </c>
      <c r="N7" s="121" t="s">
        <v>6</v>
      </c>
      <c r="O7" s="109" t="s">
        <v>7</v>
      </c>
      <c r="P7" s="109" t="s">
        <v>6</v>
      </c>
      <c r="Q7" s="5" t="s">
        <v>8</v>
      </c>
      <c r="R7" s="5" t="s">
        <v>9</v>
      </c>
      <c r="S7" s="5" t="s">
        <v>8</v>
      </c>
      <c r="T7" s="5" t="s">
        <v>9</v>
      </c>
      <c r="V7" s="162" t="s">
        <v>125</v>
      </c>
      <c r="W7" s="162" t="s">
        <v>125</v>
      </c>
      <c r="X7" s="162" t="s">
        <v>19</v>
      </c>
    </row>
    <row r="8" spans="1:24" ht="12.75">
      <c r="A8" s="20" t="s">
        <v>89</v>
      </c>
      <c r="B8" s="20" t="s">
        <v>113</v>
      </c>
      <c r="C8" s="39">
        <v>4.295</v>
      </c>
      <c r="D8" s="7">
        <f>IF(ISNUMBER(C8),RANK(C8,C$8:C$23,1),"")</f>
        <v>3</v>
      </c>
      <c r="E8" s="61"/>
      <c r="F8" s="51"/>
      <c r="G8" s="62">
        <f aca="true" t="shared" si="0" ref="G8:G23">IF($B8&gt;"",INDEX($C$27:$C$43,MATCH($B8,G$27:G$43,0),1),"")</f>
        <v>3</v>
      </c>
      <c r="H8" s="64">
        <f aca="true" t="shared" si="1" ref="H8:H23">IF($B8&gt;"",INDEX(H$27:H$43,MATCH($B8,G$27:G$43,0),1),0)</f>
        <v>24</v>
      </c>
      <c r="I8" s="69">
        <f aca="true" t="shared" si="2" ref="I8:I23">IF($B8&gt;"",INDEX($C$27:$C$43,MATCH($B8,I$27:I$43,0),1),"")</f>
        <v>2</v>
      </c>
      <c r="J8" s="105">
        <f aca="true" t="shared" si="3" ref="J8:J23">IF($B8&gt;"",INDEX(J$27:J$43,MATCH($B8,I$27:I$43,0),1),0)</f>
        <v>32</v>
      </c>
      <c r="K8" s="79">
        <f aca="true" t="shared" si="4" ref="K8:K23">IF($B8&gt;"",INDEX($C$27:$C$43,MATCH($B8,K$27:K$43,0),1),"")</f>
        <v>1</v>
      </c>
      <c r="L8" s="80">
        <f aca="true" t="shared" si="5" ref="L8:L23">IF($B8&gt;"",INDEX(L$27:L$43,MATCH($B8,K$27:K$43,0),1),0)</f>
        <v>32</v>
      </c>
      <c r="M8" s="122">
        <f aca="true" t="shared" si="6" ref="M8:M23">IF($B8&gt;"",INDEX($C$27:$C$43,MATCH($B8,M$27:M$43,0),1),"")</f>
        <v>7</v>
      </c>
      <c r="N8" s="123">
        <f aca="true" t="shared" si="7" ref="N8:N23">IF($B8&gt;"",INDEX(N$27:N$43,MATCH($B8,M$27:M$43,0),1),0)</f>
        <v>29</v>
      </c>
      <c r="O8" s="111"/>
      <c r="P8" s="111"/>
      <c r="Q8" s="7">
        <f>IF($A8=Q$5,$F8+$H8+$J8+$L8+$N8+$P8,0)</f>
        <v>117</v>
      </c>
      <c r="R8" s="10">
        <v>24</v>
      </c>
      <c r="S8" s="7">
        <f>Q8-R8</f>
        <v>93</v>
      </c>
      <c r="T8" s="7">
        <f>IF($A8=S$5,RANK(S8,S$8:S$23),"")</f>
        <v>4</v>
      </c>
      <c r="U8" t="str">
        <f>IF(B8&gt;"",B8,"")</f>
        <v>Dave</v>
      </c>
      <c r="V8" s="163">
        <v>14</v>
      </c>
      <c r="W8" s="163"/>
      <c r="X8" s="149">
        <f aca="true" t="shared" si="8" ref="X8:X14">V8+W8</f>
        <v>14</v>
      </c>
    </row>
    <row r="9" spans="1:24" ht="12.75">
      <c r="A9" s="21" t="s">
        <v>89</v>
      </c>
      <c r="B9" s="21" t="s">
        <v>100</v>
      </c>
      <c r="C9" s="23">
        <v>4.754</v>
      </c>
      <c r="D9" s="5">
        <f aca="true" t="shared" si="9" ref="D9:D23">IF(ISNUMBER(C9),RANK(C9,C$8:C$23,1),"")</f>
        <v>6</v>
      </c>
      <c r="E9" s="61"/>
      <c r="F9" s="51"/>
      <c r="G9" s="62">
        <f t="shared" si="0"/>
        <v>7</v>
      </c>
      <c r="H9" s="64">
        <f t="shared" si="1"/>
        <v>30</v>
      </c>
      <c r="I9" s="69">
        <f t="shared" si="2"/>
        <v>6</v>
      </c>
      <c r="J9" s="105">
        <f t="shared" si="3"/>
        <v>30</v>
      </c>
      <c r="K9" s="79">
        <f t="shared" si="4"/>
        <v>5</v>
      </c>
      <c r="L9" s="80">
        <f t="shared" si="5"/>
        <v>34</v>
      </c>
      <c r="M9" s="122">
        <f t="shared" si="6"/>
        <v>4</v>
      </c>
      <c r="N9" s="123">
        <f t="shared" si="7"/>
        <v>23</v>
      </c>
      <c r="O9" s="111"/>
      <c r="P9" s="111"/>
      <c r="Q9" s="5">
        <f aca="true" t="shared" si="10" ref="Q9:Q20">IF($A9=Q$5,$F9+$H9+$J9+$L9+$N9+$P9,0)</f>
        <v>117</v>
      </c>
      <c r="R9" s="9">
        <v>23</v>
      </c>
      <c r="S9" s="5">
        <f aca="true" t="shared" si="11" ref="S9:S14">Q9-R9</f>
        <v>94</v>
      </c>
      <c r="T9" s="5">
        <f aca="true" t="shared" si="12" ref="T9:T14">IF($A9=S$5,RANK(S9,S$8:S$23),"")</f>
        <v>3</v>
      </c>
      <c r="U9" t="str">
        <f aca="true" t="shared" si="13" ref="U9:U23">IF(B9&gt;"",B9,"")</f>
        <v>Drew</v>
      </c>
      <c r="V9" s="163">
        <v>15</v>
      </c>
      <c r="W9" s="163">
        <v>1</v>
      </c>
      <c r="X9" s="149">
        <f t="shared" si="8"/>
        <v>16</v>
      </c>
    </row>
    <row r="10" spans="1:24" ht="12.75">
      <c r="A10" s="21" t="s">
        <v>89</v>
      </c>
      <c r="B10" s="21" t="s">
        <v>101</v>
      </c>
      <c r="C10" s="23">
        <v>4.334</v>
      </c>
      <c r="D10" s="5">
        <f t="shared" si="9"/>
        <v>4</v>
      </c>
      <c r="E10" s="61"/>
      <c r="F10" s="51"/>
      <c r="G10" s="62">
        <f t="shared" si="0"/>
        <v>6</v>
      </c>
      <c r="H10" s="64">
        <f t="shared" si="1"/>
        <v>31</v>
      </c>
      <c r="I10" s="69">
        <f t="shared" si="2"/>
        <v>5</v>
      </c>
      <c r="J10" s="105">
        <f t="shared" si="3"/>
        <v>36</v>
      </c>
      <c r="K10" s="79">
        <f t="shared" si="4"/>
        <v>4</v>
      </c>
      <c r="L10" s="80">
        <f t="shared" si="5"/>
        <v>39</v>
      </c>
      <c r="M10" s="122">
        <f t="shared" si="6"/>
        <v>3</v>
      </c>
      <c r="N10" s="123">
        <f t="shared" si="7"/>
        <v>20</v>
      </c>
      <c r="O10" s="111"/>
      <c r="P10" s="111"/>
      <c r="Q10" s="5">
        <f t="shared" si="10"/>
        <v>126</v>
      </c>
      <c r="R10" s="9">
        <v>20</v>
      </c>
      <c r="S10" s="5">
        <f t="shared" si="11"/>
        <v>106</v>
      </c>
      <c r="T10" s="5">
        <f t="shared" si="12"/>
        <v>1</v>
      </c>
      <c r="U10" t="str">
        <f t="shared" si="13"/>
        <v>Karl</v>
      </c>
      <c r="V10" s="163">
        <v>20</v>
      </c>
      <c r="W10" s="163">
        <v>3</v>
      </c>
      <c r="X10" s="149">
        <f t="shared" si="8"/>
        <v>23</v>
      </c>
    </row>
    <row r="11" spans="1:24" ht="12.75">
      <c r="A11" s="21" t="s">
        <v>89</v>
      </c>
      <c r="B11" s="21" t="s">
        <v>104</v>
      </c>
      <c r="C11" s="23">
        <v>4.753</v>
      </c>
      <c r="D11" s="5">
        <f t="shared" si="9"/>
        <v>5</v>
      </c>
      <c r="E11" s="61"/>
      <c r="F11" s="51"/>
      <c r="G11" s="62">
        <f t="shared" si="0"/>
        <v>2</v>
      </c>
      <c r="H11" s="64">
        <f t="shared" si="1"/>
        <v>29</v>
      </c>
      <c r="I11" s="69">
        <f t="shared" si="2"/>
        <v>1</v>
      </c>
      <c r="J11" s="105">
        <f t="shared" si="3"/>
        <v>24</v>
      </c>
      <c r="K11" s="79">
        <f t="shared" si="4"/>
        <v>7</v>
      </c>
      <c r="L11" s="80">
        <f t="shared" si="5"/>
        <v>20</v>
      </c>
      <c r="M11" s="122">
        <f t="shared" si="6"/>
        <v>6</v>
      </c>
      <c r="N11" s="123">
        <f t="shared" si="7"/>
        <v>26</v>
      </c>
      <c r="O11" s="111"/>
      <c r="P11" s="111"/>
      <c r="Q11" s="5">
        <f t="shared" si="10"/>
        <v>99</v>
      </c>
      <c r="R11" s="9">
        <v>20</v>
      </c>
      <c r="S11" s="5">
        <f t="shared" si="11"/>
        <v>79</v>
      </c>
      <c r="T11" s="5">
        <f t="shared" si="12"/>
        <v>6</v>
      </c>
      <c r="U11" t="str">
        <f t="shared" si="13"/>
        <v>Chad</v>
      </c>
      <c r="V11" s="163">
        <v>12</v>
      </c>
      <c r="W11" s="163"/>
      <c r="X11" s="149">
        <f t="shared" si="8"/>
        <v>12</v>
      </c>
    </row>
    <row r="12" spans="1:24" ht="12.75">
      <c r="A12" s="21" t="s">
        <v>89</v>
      </c>
      <c r="B12" s="21" t="s">
        <v>108</v>
      </c>
      <c r="C12" s="23">
        <v>4.214</v>
      </c>
      <c r="D12" s="5">
        <f t="shared" si="9"/>
        <v>2</v>
      </c>
      <c r="E12" s="61"/>
      <c r="F12" s="51"/>
      <c r="G12" s="62">
        <f t="shared" si="0"/>
        <v>5</v>
      </c>
      <c r="H12" s="64">
        <f t="shared" si="1"/>
        <v>28</v>
      </c>
      <c r="I12" s="69">
        <f t="shared" si="2"/>
        <v>4</v>
      </c>
      <c r="J12" s="105">
        <f t="shared" si="3"/>
        <v>30</v>
      </c>
      <c r="K12" s="79">
        <f t="shared" si="4"/>
        <v>3</v>
      </c>
      <c r="L12" s="80">
        <f t="shared" si="5"/>
        <v>30</v>
      </c>
      <c r="M12" s="122">
        <f t="shared" si="6"/>
        <v>2</v>
      </c>
      <c r="N12" s="123">
        <f t="shared" si="7"/>
        <v>27</v>
      </c>
      <c r="O12" s="111"/>
      <c r="P12" s="111"/>
      <c r="Q12" s="5">
        <f t="shared" si="10"/>
        <v>115</v>
      </c>
      <c r="R12" s="9">
        <v>27</v>
      </c>
      <c r="S12" s="5">
        <f t="shared" si="11"/>
        <v>88</v>
      </c>
      <c r="T12" s="5">
        <f t="shared" si="12"/>
        <v>5</v>
      </c>
      <c r="U12" t="str">
        <f t="shared" si="13"/>
        <v>Tracey</v>
      </c>
      <c r="V12" s="163">
        <v>13</v>
      </c>
      <c r="W12" s="163"/>
      <c r="X12" s="149">
        <f t="shared" si="8"/>
        <v>13</v>
      </c>
    </row>
    <row r="13" spans="1:24" ht="12.75">
      <c r="A13" s="21" t="s">
        <v>89</v>
      </c>
      <c r="B13" s="21" t="s">
        <v>107</v>
      </c>
      <c r="C13" s="23">
        <v>4.824</v>
      </c>
      <c r="D13" s="5">
        <f t="shared" si="9"/>
        <v>7</v>
      </c>
      <c r="E13" s="61"/>
      <c r="F13" s="51"/>
      <c r="G13" s="62">
        <f t="shared" si="0"/>
        <v>1</v>
      </c>
      <c r="H13" s="64">
        <f t="shared" si="1"/>
        <v>14</v>
      </c>
      <c r="I13" s="69">
        <f t="shared" si="2"/>
        <v>7</v>
      </c>
      <c r="J13" s="105">
        <f t="shared" si="3"/>
        <v>24</v>
      </c>
      <c r="K13" s="79">
        <f t="shared" si="4"/>
        <v>6</v>
      </c>
      <c r="L13" s="80">
        <f t="shared" si="5"/>
        <v>25</v>
      </c>
      <c r="M13" s="122">
        <f t="shared" si="6"/>
        <v>5</v>
      </c>
      <c r="N13" s="123">
        <f t="shared" si="7"/>
        <v>22</v>
      </c>
      <c r="O13" s="111"/>
      <c r="P13" s="111"/>
      <c r="Q13" s="5">
        <f t="shared" si="10"/>
        <v>85</v>
      </c>
      <c r="R13" s="9">
        <v>14</v>
      </c>
      <c r="S13" s="5">
        <f t="shared" si="11"/>
        <v>71</v>
      </c>
      <c r="T13" s="5">
        <f t="shared" si="12"/>
        <v>7</v>
      </c>
      <c r="U13" t="str">
        <f t="shared" si="13"/>
        <v>Cam</v>
      </c>
      <c r="V13" s="163">
        <v>11</v>
      </c>
      <c r="W13" s="163"/>
      <c r="X13" s="149">
        <f t="shared" si="8"/>
        <v>11</v>
      </c>
    </row>
    <row r="14" spans="1:24" ht="12.75">
      <c r="A14" s="21" t="s">
        <v>89</v>
      </c>
      <c r="B14" s="21" t="s">
        <v>111</v>
      </c>
      <c r="C14" s="23">
        <v>3.88</v>
      </c>
      <c r="D14" s="5">
        <f t="shared" si="9"/>
        <v>1</v>
      </c>
      <c r="E14" s="61"/>
      <c r="F14" s="51"/>
      <c r="G14" s="62">
        <f t="shared" si="0"/>
        <v>4</v>
      </c>
      <c r="H14" s="64">
        <f t="shared" si="1"/>
        <v>34</v>
      </c>
      <c r="I14" s="69">
        <f t="shared" si="2"/>
        <v>3</v>
      </c>
      <c r="J14" s="105">
        <f t="shared" si="3"/>
        <v>31</v>
      </c>
      <c r="K14" s="79">
        <f t="shared" si="4"/>
        <v>2</v>
      </c>
      <c r="L14" s="80">
        <f t="shared" si="5"/>
        <v>39</v>
      </c>
      <c r="M14" s="122">
        <f t="shared" si="6"/>
        <v>1</v>
      </c>
      <c r="N14" s="123">
        <f t="shared" si="7"/>
        <v>33</v>
      </c>
      <c r="O14" s="111"/>
      <c r="P14" s="111"/>
      <c r="Q14" s="5">
        <f t="shared" si="10"/>
        <v>137</v>
      </c>
      <c r="R14" s="9">
        <v>31</v>
      </c>
      <c r="S14" s="5">
        <f t="shared" si="11"/>
        <v>106</v>
      </c>
      <c r="T14" s="5">
        <f t="shared" si="12"/>
        <v>1</v>
      </c>
      <c r="U14" t="str">
        <f t="shared" si="13"/>
        <v>Geoff</v>
      </c>
      <c r="V14" s="163">
        <v>20</v>
      </c>
      <c r="W14" s="163">
        <v>3</v>
      </c>
      <c r="X14" s="149">
        <f t="shared" si="8"/>
        <v>23</v>
      </c>
    </row>
    <row r="15" spans="1:24" ht="12.75">
      <c r="A15" s="21"/>
      <c r="B15" s="21"/>
      <c r="C15" s="23"/>
      <c r="D15" s="5">
        <f t="shared" si="9"/>
      </c>
      <c r="E15" s="61">
        <f aca="true" t="shared" si="14" ref="E15:E23">IF($B15&gt;"",INDEX($C$27:$C$43,MATCH($B15,E$27:E$43,0),1),"")</f>
      </c>
      <c r="F15" s="51">
        <f aca="true" t="shared" si="15" ref="F15:F23">IF($B15&gt;"",INDEX(F$27:F$43,MATCH($B15,E$27:E$43,0),1),0)</f>
        <v>0</v>
      </c>
      <c r="G15" s="62">
        <f t="shared" si="0"/>
      </c>
      <c r="H15" s="64">
        <f t="shared" si="1"/>
        <v>0</v>
      </c>
      <c r="I15" s="69">
        <f t="shared" si="2"/>
      </c>
      <c r="J15" s="105">
        <f t="shared" si="3"/>
        <v>0</v>
      </c>
      <c r="K15" s="79">
        <f t="shared" si="4"/>
      </c>
      <c r="L15" s="80">
        <f t="shared" si="5"/>
        <v>0</v>
      </c>
      <c r="M15" s="122">
        <f t="shared" si="6"/>
      </c>
      <c r="N15" s="123">
        <f t="shared" si="7"/>
        <v>0</v>
      </c>
      <c r="O15" s="111">
        <f aca="true" t="shared" si="16" ref="O15:O23">IF($B15&gt;"",INDEX($C$27:$C$43,MATCH($B15,O$27:O$43,0),1),"")</f>
      </c>
      <c r="P15" s="111">
        <f aca="true" t="shared" si="17" ref="P15:P23">IF($B15&gt;"",INDEX(P$27:P$43,MATCH($B15,O$27:O$43,0),1),0)</f>
        <v>0</v>
      </c>
      <c r="Q15" s="5">
        <f t="shared" si="10"/>
        <v>0</v>
      </c>
      <c r="R15" s="9">
        <f aca="true" t="shared" si="18" ref="R15:R20">IF($A15=Q$5,RANK(Q15,Q$8:Q$23),"")</f>
      </c>
      <c r="S15" s="5">
        <f aca="true" t="shared" si="19" ref="S15:S23">IF($A15=S$6,$F15+$H15+$J15+$L15+$N15+$P15,0)</f>
        <v>0</v>
      </c>
      <c r="T15" s="5">
        <f aca="true" t="shared" si="20" ref="T15:T23">IF($A15=S$6,RANK(S15,S$8:S$23),"")</f>
      </c>
      <c r="U15">
        <f t="shared" si="13"/>
      </c>
      <c r="V15" s="163"/>
      <c r="W15" s="149"/>
      <c r="X15" s="149"/>
    </row>
    <row r="16" spans="1:24" ht="12.75">
      <c r="A16" s="21"/>
      <c r="B16" s="21"/>
      <c r="C16" s="23"/>
      <c r="D16" s="5">
        <f t="shared" si="9"/>
      </c>
      <c r="E16" s="61">
        <f t="shared" si="14"/>
      </c>
      <c r="F16" s="51">
        <f t="shared" si="15"/>
        <v>0</v>
      </c>
      <c r="G16" s="62">
        <f t="shared" si="0"/>
      </c>
      <c r="H16" s="64">
        <f t="shared" si="1"/>
        <v>0</v>
      </c>
      <c r="I16" s="69">
        <f t="shared" si="2"/>
      </c>
      <c r="J16" s="105">
        <f t="shared" si="3"/>
        <v>0</v>
      </c>
      <c r="K16" s="79">
        <f t="shared" si="4"/>
      </c>
      <c r="L16" s="80">
        <f t="shared" si="5"/>
        <v>0</v>
      </c>
      <c r="M16" s="122">
        <f t="shared" si="6"/>
      </c>
      <c r="N16" s="123">
        <f t="shared" si="7"/>
        <v>0</v>
      </c>
      <c r="O16" s="111">
        <f t="shared" si="16"/>
      </c>
      <c r="P16" s="111">
        <f t="shared" si="17"/>
        <v>0</v>
      </c>
      <c r="Q16" s="5">
        <f t="shared" si="10"/>
        <v>0</v>
      </c>
      <c r="R16" s="9">
        <f t="shared" si="18"/>
      </c>
      <c r="S16" s="5">
        <f t="shared" si="19"/>
        <v>0</v>
      </c>
      <c r="T16" s="5">
        <f t="shared" si="20"/>
      </c>
      <c r="U16">
        <f t="shared" si="13"/>
      </c>
      <c r="V16" s="163"/>
      <c r="W16" s="149"/>
      <c r="X16" s="149"/>
    </row>
    <row r="17" spans="1:24" ht="12.75">
      <c r="A17" s="21"/>
      <c r="B17" s="21"/>
      <c r="C17" s="23"/>
      <c r="D17" s="5">
        <f t="shared" si="9"/>
      </c>
      <c r="E17" s="61">
        <f t="shared" si="14"/>
      </c>
      <c r="F17" s="51">
        <f t="shared" si="15"/>
        <v>0</v>
      </c>
      <c r="G17" s="62">
        <f t="shared" si="0"/>
      </c>
      <c r="H17" s="64">
        <f t="shared" si="1"/>
        <v>0</v>
      </c>
      <c r="I17" s="69">
        <f t="shared" si="2"/>
      </c>
      <c r="J17" s="105">
        <f t="shared" si="3"/>
        <v>0</v>
      </c>
      <c r="K17" s="79">
        <f t="shared" si="4"/>
      </c>
      <c r="L17" s="80">
        <f t="shared" si="5"/>
        <v>0</v>
      </c>
      <c r="M17" s="122">
        <f t="shared" si="6"/>
      </c>
      <c r="N17" s="123">
        <f t="shared" si="7"/>
        <v>0</v>
      </c>
      <c r="O17" s="111">
        <f t="shared" si="16"/>
      </c>
      <c r="P17" s="111">
        <f t="shared" si="17"/>
        <v>0</v>
      </c>
      <c r="Q17" s="5">
        <f t="shared" si="10"/>
        <v>0</v>
      </c>
      <c r="R17" s="9">
        <f t="shared" si="18"/>
      </c>
      <c r="S17" s="5">
        <f t="shared" si="19"/>
        <v>0</v>
      </c>
      <c r="T17" s="5">
        <f t="shared" si="20"/>
      </c>
      <c r="U17">
        <f t="shared" si="13"/>
      </c>
      <c r="V17" s="163"/>
      <c r="W17" s="149"/>
      <c r="X17" s="149"/>
    </row>
    <row r="18" spans="1:24" ht="12.75">
      <c r="A18" s="21"/>
      <c r="B18" s="21"/>
      <c r="C18" s="23"/>
      <c r="D18" s="5">
        <f t="shared" si="9"/>
      </c>
      <c r="E18" s="61">
        <f t="shared" si="14"/>
      </c>
      <c r="F18" s="51">
        <f t="shared" si="15"/>
        <v>0</v>
      </c>
      <c r="G18" s="62">
        <f t="shared" si="0"/>
      </c>
      <c r="H18" s="64">
        <f t="shared" si="1"/>
        <v>0</v>
      </c>
      <c r="I18" s="69">
        <f t="shared" si="2"/>
      </c>
      <c r="J18" s="105">
        <f t="shared" si="3"/>
        <v>0</v>
      </c>
      <c r="K18" s="79">
        <f t="shared" si="4"/>
      </c>
      <c r="L18" s="80">
        <f t="shared" si="5"/>
        <v>0</v>
      </c>
      <c r="M18" s="122">
        <f t="shared" si="6"/>
      </c>
      <c r="N18" s="123">
        <f t="shared" si="7"/>
        <v>0</v>
      </c>
      <c r="O18" s="111">
        <f t="shared" si="16"/>
      </c>
      <c r="P18" s="111">
        <f t="shared" si="17"/>
        <v>0</v>
      </c>
      <c r="Q18" s="5">
        <f t="shared" si="10"/>
        <v>0</v>
      </c>
      <c r="R18" s="9">
        <f t="shared" si="18"/>
      </c>
      <c r="S18" s="5">
        <f t="shared" si="19"/>
        <v>0</v>
      </c>
      <c r="T18" s="5">
        <f t="shared" si="20"/>
      </c>
      <c r="U18">
        <f t="shared" si="13"/>
      </c>
      <c r="V18" s="163"/>
      <c r="W18" s="149"/>
      <c r="X18" s="149"/>
    </row>
    <row r="19" spans="1:24" ht="12.75">
      <c r="A19" s="21"/>
      <c r="B19" s="21"/>
      <c r="C19" s="23"/>
      <c r="D19" s="5">
        <f t="shared" si="9"/>
      </c>
      <c r="E19" s="61">
        <f t="shared" si="14"/>
      </c>
      <c r="F19" s="51">
        <f t="shared" si="15"/>
        <v>0</v>
      </c>
      <c r="G19" s="62">
        <f t="shared" si="0"/>
      </c>
      <c r="H19" s="64">
        <f t="shared" si="1"/>
        <v>0</v>
      </c>
      <c r="I19" s="69">
        <f t="shared" si="2"/>
      </c>
      <c r="J19" s="105">
        <f t="shared" si="3"/>
        <v>0</v>
      </c>
      <c r="K19" s="79">
        <f t="shared" si="4"/>
      </c>
      <c r="L19" s="80">
        <f t="shared" si="5"/>
        <v>0</v>
      </c>
      <c r="M19" s="122">
        <f t="shared" si="6"/>
      </c>
      <c r="N19" s="123">
        <f t="shared" si="7"/>
        <v>0</v>
      </c>
      <c r="O19" s="111">
        <f t="shared" si="16"/>
      </c>
      <c r="P19" s="111">
        <f t="shared" si="17"/>
        <v>0</v>
      </c>
      <c r="Q19" s="5">
        <f t="shared" si="10"/>
        <v>0</v>
      </c>
      <c r="R19" s="9">
        <f t="shared" si="18"/>
      </c>
      <c r="S19" s="5">
        <f t="shared" si="19"/>
        <v>0</v>
      </c>
      <c r="T19" s="5">
        <f t="shared" si="20"/>
      </c>
      <c r="U19">
        <f t="shared" si="13"/>
      </c>
      <c r="V19" s="163"/>
      <c r="W19" s="149"/>
      <c r="X19" s="149"/>
    </row>
    <row r="20" spans="1:24" ht="12.75">
      <c r="A20" s="21"/>
      <c r="B20" s="21"/>
      <c r="C20" s="23"/>
      <c r="D20" s="5">
        <f t="shared" si="9"/>
      </c>
      <c r="E20" s="61">
        <f t="shared" si="14"/>
      </c>
      <c r="F20" s="51">
        <f t="shared" si="15"/>
        <v>0</v>
      </c>
      <c r="G20" s="62">
        <f t="shared" si="0"/>
      </c>
      <c r="H20" s="64">
        <f t="shared" si="1"/>
        <v>0</v>
      </c>
      <c r="I20" s="69">
        <f t="shared" si="2"/>
      </c>
      <c r="J20" s="105">
        <f t="shared" si="3"/>
        <v>0</v>
      </c>
      <c r="K20" s="79">
        <f t="shared" si="4"/>
      </c>
      <c r="L20" s="80">
        <f t="shared" si="5"/>
        <v>0</v>
      </c>
      <c r="M20" s="122">
        <f t="shared" si="6"/>
      </c>
      <c r="N20" s="123">
        <f t="shared" si="7"/>
        <v>0</v>
      </c>
      <c r="O20" s="111">
        <f t="shared" si="16"/>
      </c>
      <c r="P20" s="111">
        <f t="shared" si="17"/>
        <v>0</v>
      </c>
      <c r="Q20" s="5">
        <f t="shared" si="10"/>
        <v>0</v>
      </c>
      <c r="R20" s="9">
        <f t="shared" si="18"/>
      </c>
      <c r="S20" s="5">
        <f t="shared" si="19"/>
        <v>0</v>
      </c>
      <c r="T20" s="5">
        <f t="shared" si="20"/>
      </c>
      <c r="U20">
        <f t="shared" si="13"/>
      </c>
      <c r="V20" s="163"/>
      <c r="W20" s="149"/>
      <c r="X20" s="149"/>
    </row>
    <row r="21" spans="1:24" ht="12.75">
      <c r="A21" s="21"/>
      <c r="B21" s="21"/>
      <c r="C21" s="23"/>
      <c r="D21" s="5">
        <f t="shared" si="9"/>
      </c>
      <c r="E21" s="61">
        <f t="shared" si="14"/>
      </c>
      <c r="F21" s="51">
        <f t="shared" si="15"/>
        <v>0</v>
      </c>
      <c r="G21" s="62">
        <f t="shared" si="0"/>
      </c>
      <c r="H21" s="64">
        <f t="shared" si="1"/>
        <v>0</v>
      </c>
      <c r="I21" s="69">
        <f t="shared" si="2"/>
      </c>
      <c r="J21" s="105">
        <f t="shared" si="3"/>
        <v>0</v>
      </c>
      <c r="K21" s="79">
        <f t="shared" si="4"/>
      </c>
      <c r="L21" s="80">
        <f t="shared" si="5"/>
        <v>0</v>
      </c>
      <c r="M21" s="122">
        <f t="shared" si="6"/>
      </c>
      <c r="N21" s="123">
        <f t="shared" si="7"/>
        <v>0</v>
      </c>
      <c r="O21" s="111">
        <f t="shared" si="16"/>
      </c>
      <c r="P21" s="111">
        <f t="shared" si="17"/>
        <v>0</v>
      </c>
      <c r="Q21" s="5">
        <f>IF($A21=Q$6,$F21+$H21+$J21+$L21+$N21+$P21,0)</f>
        <v>0</v>
      </c>
      <c r="R21" s="9">
        <f>IF($A21=Q$6,RANK(Q21,Q$8:Q$23),"")</f>
      </c>
      <c r="S21" s="5">
        <f t="shared" si="19"/>
        <v>0</v>
      </c>
      <c r="T21" s="5">
        <f t="shared" si="20"/>
      </c>
      <c r="U21">
        <f t="shared" si="13"/>
      </c>
      <c r="V21" s="163"/>
      <c r="W21" s="149"/>
      <c r="X21" s="149"/>
    </row>
    <row r="22" spans="1:24" ht="12.75">
      <c r="A22" s="21"/>
      <c r="B22" s="21"/>
      <c r="C22" s="23"/>
      <c r="D22" s="5">
        <f t="shared" si="9"/>
      </c>
      <c r="E22" s="61">
        <f t="shared" si="14"/>
      </c>
      <c r="F22" s="51">
        <f t="shared" si="15"/>
        <v>0</v>
      </c>
      <c r="G22" s="62">
        <f t="shared" si="0"/>
      </c>
      <c r="H22" s="64">
        <f t="shared" si="1"/>
        <v>0</v>
      </c>
      <c r="I22" s="69">
        <f t="shared" si="2"/>
      </c>
      <c r="J22" s="105">
        <f t="shared" si="3"/>
        <v>0</v>
      </c>
      <c r="K22" s="79">
        <f t="shared" si="4"/>
      </c>
      <c r="L22" s="80">
        <f t="shared" si="5"/>
        <v>0</v>
      </c>
      <c r="M22" s="122">
        <f t="shared" si="6"/>
      </c>
      <c r="N22" s="123">
        <f t="shared" si="7"/>
        <v>0</v>
      </c>
      <c r="O22" s="111">
        <f t="shared" si="16"/>
      </c>
      <c r="P22" s="111">
        <f t="shared" si="17"/>
        <v>0</v>
      </c>
      <c r="Q22" s="5">
        <f>IF($A22=Q$6,$F22+$H22+$J22+$L22+$N22+$P22,0)</f>
        <v>0</v>
      </c>
      <c r="R22" s="9">
        <f>IF($A22=Q$6,RANK(Q22,Q$8:Q$23),"")</f>
      </c>
      <c r="S22" s="5">
        <f t="shared" si="19"/>
        <v>0</v>
      </c>
      <c r="T22" s="5">
        <f t="shared" si="20"/>
      </c>
      <c r="U22">
        <f t="shared" si="13"/>
      </c>
      <c r="V22" s="163"/>
      <c r="W22" s="149"/>
      <c r="X22" s="149"/>
    </row>
    <row r="23" spans="1:24" ht="12.75">
      <c r="A23" s="22"/>
      <c r="B23" s="22"/>
      <c r="C23" s="55"/>
      <c r="D23" s="6">
        <f t="shared" si="9"/>
      </c>
      <c r="E23" s="61">
        <f t="shared" si="14"/>
      </c>
      <c r="F23" s="51">
        <f t="shared" si="15"/>
        <v>0</v>
      </c>
      <c r="G23" s="62">
        <f t="shared" si="0"/>
      </c>
      <c r="H23" s="64">
        <f t="shared" si="1"/>
        <v>0</v>
      </c>
      <c r="I23" s="69">
        <f t="shared" si="2"/>
      </c>
      <c r="J23" s="105">
        <f t="shared" si="3"/>
        <v>0</v>
      </c>
      <c r="K23" s="79">
        <f t="shared" si="4"/>
      </c>
      <c r="L23" s="80">
        <f t="shared" si="5"/>
        <v>0</v>
      </c>
      <c r="M23" s="122">
        <f t="shared" si="6"/>
      </c>
      <c r="N23" s="123">
        <f t="shared" si="7"/>
        <v>0</v>
      </c>
      <c r="O23" s="111">
        <f t="shared" si="16"/>
      </c>
      <c r="P23" s="111">
        <f t="shared" si="17"/>
        <v>0</v>
      </c>
      <c r="Q23" s="6">
        <f>IF($A23=Q$6,$F23+$H23+$J23+$L23+$N23+$P23,0)</f>
        <v>0</v>
      </c>
      <c r="R23" s="11">
        <f>IF($A23=Q$6,RANK(Q23,Q$8:Q$23),"")</f>
      </c>
      <c r="S23" s="6">
        <f t="shared" si="19"/>
        <v>0</v>
      </c>
      <c r="T23" s="6">
        <f t="shared" si="20"/>
      </c>
      <c r="U23">
        <f t="shared" si="13"/>
      </c>
      <c r="V23" s="151"/>
      <c r="W23" s="151"/>
      <c r="X23" s="151"/>
    </row>
    <row r="24" spans="2:19" ht="12.75">
      <c r="B24" s="46" t="s">
        <v>18</v>
      </c>
      <c r="C24" s="10">
        <f>IF(COUNTA(B8:B23)&gt;4,COUNTA(B8:B23),4)</f>
        <v>7</v>
      </c>
      <c r="D24" s="4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9"/>
      <c r="S24" s="46"/>
    </row>
    <row r="25" spans="3:19" ht="12.75">
      <c r="C25" s="1"/>
      <c r="D25" s="1"/>
      <c r="E25" s="74" t="str">
        <f>E6</f>
        <v>Red</v>
      </c>
      <c r="F25" s="75"/>
      <c r="G25" s="76" t="str">
        <f>G6</f>
        <v>White</v>
      </c>
      <c r="H25" s="77"/>
      <c r="I25" s="104" t="str">
        <f>I6</f>
        <v>Green</v>
      </c>
      <c r="J25" s="106"/>
      <c r="K25" s="81" t="str">
        <f>K6</f>
        <v>Blue</v>
      </c>
      <c r="L25" s="82"/>
      <c r="M25" s="118" t="str">
        <f>M6</f>
        <v>Pink</v>
      </c>
      <c r="N25" s="119"/>
      <c r="O25" s="108" t="str">
        <f>O6</f>
        <v>Orange</v>
      </c>
      <c r="P25" s="112"/>
      <c r="Q25" s="9"/>
      <c r="R25" s="9"/>
      <c r="S25" s="46"/>
    </row>
    <row r="26" spans="3:18" ht="12.75">
      <c r="C26" s="17" t="s">
        <v>7</v>
      </c>
      <c r="D26" s="17"/>
      <c r="E26" s="61" t="s">
        <v>5</v>
      </c>
      <c r="F26" s="52" t="s">
        <v>6</v>
      </c>
      <c r="G26" s="64" t="s">
        <v>5</v>
      </c>
      <c r="H26" s="65" t="s">
        <v>6</v>
      </c>
      <c r="I26" s="69" t="s">
        <v>5</v>
      </c>
      <c r="J26" s="107" t="s">
        <v>6</v>
      </c>
      <c r="K26" s="78" t="s">
        <v>5</v>
      </c>
      <c r="L26" s="83" t="s">
        <v>6</v>
      </c>
      <c r="M26" s="122" t="s">
        <v>5</v>
      </c>
      <c r="N26" s="124" t="s">
        <v>6</v>
      </c>
      <c r="O26" s="109" t="s">
        <v>5</v>
      </c>
      <c r="P26" s="113" t="s">
        <v>6</v>
      </c>
      <c r="R26" s="1"/>
    </row>
    <row r="27" spans="3:19" ht="12.75">
      <c r="C27" s="7">
        <v>1</v>
      </c>
      <c r="D27" s="18">
        <f>C24</f>
        <v>7</v>
      </c>
      <c r="E27" s="90"/>
      <c r="F27" s="29"/>
      <c r="G27" s="91" t="str">
        <f>IF(C27&gt;$C$24,"",INDEX($B$8:$B$23,MATCH(D27,D$8:D$23,0),1))</f>
        <v>Cam</v>
      </c>
      <c r="H27" s="134">
        <v>14</v>
      </c>
      <c r="I27" s="117" t="str">
        <f aca="true" t="shared" si="21" ref="I27:I41">IF($C$24=$C27,G$27,G28)</f>
        <v>Chad</v>
      </c>
      <c r="J27" s="39">
        <v>24</v>
      </c>
      <c r="K27" s="94" t="str">
        <f aca="true" t="shared" si="22" ref="K27:K41">IF($C$24=$C27,I$27,I28)</f>
        <v>Dave</v>
      </c>
      <c r="L27" s="29">
        <v>32</v>
      </c>
      <c r="M27" s="125" t="str">
        <f aca="true" t="shared" si="23" ref="M27:M41">IF($C$24=$C27,K$27,K28)</f>
        <v>Geoff</v>
      </c>
      <c r="N27" s="39">
        <v>33</v>
      </c>
      <c r="O27" s="126"/>
      <c r="P27" s="39"/>
      <c r="Q27" s="15"/>
      <c r="R27" s="9"/>
      <c r="S27" s="46" t="s">
        <v>111</v>
      </c>
    </row>
    <row r="28" spans="3:19" ht="12.75">
      <c r="C28" s="5">
        <v>2</v>
      </c>
      <c r="D28" s="15">
        <f>IF(C24&gt;4,D27-2,2)</f>
        <v>5</v>
      </c>
      <c r="E28" s="51"/>
      <c r="F28" s="29"/>
      <c r="G28" s="92" t="str">
        <f aca="true" t="shared" si="24" ref="G28:G41">IF(C28&gt;$C$24,"",INDEX($B$8:$B$23,MATCH(D28,D$8:D$23,0),1))</f>
        <v>Chad</v>
      </c>
      <c r="H28" s="29">
        <v>29</v>
      </c>
      <c r="I28" s="117" t="str">
        <f t="shared" si="21"/>
        <v>Dave</v>
      </c>
      <c r="J28" s="23">
        <v>32</v>
      </c>
      <c r="K28" s="94" t="str">
        <f t="shared" si="22"/>
        <v>Geoff</v>
      </c>
      <c r="L28" s="38">
        <v>39</v>
      </c>
      <c r="M28" s="125" t="str">
        <f t="shared" si="23"/>
        <v>Tracey</v>
      </c>
      <c r="N28" s="23">
        <v>27</v>
      </c>
      <c r="O28" s="126"/>
      <c r="P28" s="23"/>
      <c r="R28" s="1"/>
      <c r="S28" s="47" t="s">
        <v>111</v>
      </c>
    </row>
    <row r="29" spans="3:19" ht="12.75">
      <c r="C29" s="5">
        <v>3</v>
      </c>
      <c r="D29" s="15">
        <f>IF(C24&gt;4,D28-2,1)</f>
        <v>3</v>
      </c>
      <c r="E29" s="51"/>
      <c r="F29" s="29"/>
      <c r="G29" s="92" t="str">
        <f t="shared" si="24"/>
        <v>Dave</v>
      </c>
      <c r="H29" s="29">
        <v>24</v>
      </c>
      <c r="I29" s="117" t="str">
        <f t="shared" si="21"/>
        <v>Geoff</v>
      </c>
      <c r="J29" s="23">
        <v>31</v>
      </c>
      <c r="K29" s="94" t="str">
        <f t="shared" si="22"/>
        <v>Tracey</v>
      </c>
      <c r="L29" s="38">
        <v>30</v>
      </c>
      <c r="M29" s="125" t="str">
        <f t="shared" si="23"/>
        <v>Karl</v>
      </c>
      <c r="N29" s="23">
        <v>20</v>
      </c>
      <c r="O29" s="126"/>
      <c r="P29" s="23"/>
      <c r="R29" s="1"/>
      <c r="S29" s="47" t="s">
        <v>111</v>
      </c>
    </row>
    <row r="30" spans="3:19" ht="12.75">
      <c r="C30" s="5">
        <v>4</v>
      </c>
      <c r="D30" s="15">
        <f>IF($C$24&gt;6,D29-2,IF($C$24=5,2,3))</f>
        <v>1</v>
      </c>
      <c r="E30" s="51"/>
      <c r="F30" s="29"/>
      <c r="G30" s="92" t="str">
        <f t="shared" si="24"/>
        <v>Geoff</v>
      </c>
      <c r="H30" s="29">
        <v>34</v>
      </c>
      <c r="I30" s="117" t="str">
        <f t="shared" si="21"/>
        <v>Tracey</v>
      </c>
      <c r="J30" s="23">
        <v>30</v>
      </c>
      <c r="K30" s="94" t="str">
        <f t="shared" si="22"/>
        <v>Karl</v>
      </c>
      <c r="L30" s="38">
        <v>39</v>
      </c>
      <c r="M30" s="125" t="str">
        <f t="shared" si="23"/>
        <v>Drew</v>
      </c>
      <c r="N30" s="23">
        <v>23</v>
      </c>
      <c r="O30" s="126"/>
      <c r="P30" s="23"/>
      <c r="R30" s="1"/>
      <c r="S30" s="47" t="s">
        <v>101</v>
      </c>
    </row>
    <row r="31" spans="3:19" ht="12.75">
      <c r="C31" s="5">
        <v>5</v>
      </c>
      <c r="D31" s="15">
        <f>IF($C$24&gt;8,D30-2,IF($C$24=8,1,IF($C$24=7,2,IF($C$24&lt;5,"",D30+2))))</f>
        <v>2</v>
      </c>
      <c r="E31" s="51"/>
      <c r="F31" s="29"/>
      <c r="G31" s="92" t="str">
        <f t="shared" si="24"/>
        <v>Tracey</v>
      </c>
      <c r="H31" s="29">
        <v>28</v>
      </c>
      <c r="I31" s="117" t="str">
        <f t="shared" si="21"/>
        <v>Karl</v>
      </c>
      <c r="J31" s="23">
        <v>36</v>
      </c>
      <c r="K31" s="94" t="str">
        <f t="shared" si="22"/>
        <v>Drew</v>
      </c>
      <c r="L31" s="38">
        <v>34</v>
      </c>
      <c r="M31" s="125" t="str">
        <f t="shared" si="23"/>
        <v>Cam</v>
      </c>
      <c r="N31" s="23">
        <v>22</v>
      </c>
      <c r="O31" s="126"/>
      <c r="P31" s="23"/>
      <c r="R31" s="1"/>
      <c r="S31" s="47" t="s">
        <v>101</v>
      </c>
    </row>
    <row r="32" spans="3:19" ht="12.75">
      <c r="C32" s="5">
        <v>6</v>
      </c>
      <c r="D32" s="15">
        <f>IF($C$24&gt;10,D31-2,IF($C$24=10,1,IF($C$24=9,2,IF($C$24&lt;6,"",D31+2))))</f>
        <v>4</v>
      </c>
      <c r="E32" s="51"/>
      <c r="F32" s="29"/>
      <c r="G32" s="92" t="str">
        <f t="shared" si="24"/>
        <v>Karl</v>
      </c>
      <c r="H32" s="29">
        <v>31</v>
      </c>
      <c r="I32" s="117" t="str">
        <f t="shared" si="21"/>
        <v>Drew</v>
      </c>
      <c r="J32" s="23">
        <v>30</v>
      </c>
      <c r="K32" s="94" t="str">
        <f t="shared" si="22"/>
        <v>Cam</v>
      </c>
      <c r="L32" s="38">
        <v>25</v>
      </c>
      <c r="M32" s="125" t="str">
        <f t="shared" si="23"/>
        <v>Chad</v>
      </c>
      <c r="N32" s="23">
        <v>26</v>
      </c>
      <c r="O32" s="126"/>
      <c r="P32" s="23"/>
      <c r="R32" s="1"/>
      <c r="S32" s="47" t="s">
        <v>101</v>
      </c>
    </row>
    <row r="33" spans="3:19" ht="12.75">
      <c r="C33" s="5">
        <v>7</v>
      </c>
      <c r="D33" s="15">
        <f>IF($C$24&gt;12,D32-2,IF($C$24=12,1,IF($C$24=11,2,IF($C$24&lt;7,"",D32+2))))</f>
        <v>6</v>
      </c>
      <c r="E33" s="51"/>
      <c r="F33" s="29"/>
      <c r="G33" s="92" t="str">
        <f t="shared" si="24"/>
        <v>Drew</v>
      </c>
      <c r="H33" s="29">
        <v>30</v>
      </c>
      <c r="I33" s="117" t="str">
        <f t="shared" si="21"/>
        <v>Cam</v>
      </c>
      <c r="J33" s="23">
        <v>24</v>
      </c>
      <c r="K33" s="94" t="str">
        <f t="shared" si="22"/>
        <v>Chad</v>
      </c>
      <c r="L33" s="38">
        <v>20</v>
      </c>
      <c r="M33" s="125" t="str">
        <f t="shared" si="23"/>
        <v>Dave</v>
      </c>
      <c r="N33" s="23">
        <v>29</v>
      </c>
      <c r="O33" s="126"/>
      <c r="P33" s="23"/>
      <c r="R33" s="1"/>
      <c r="S33" s="47" t="s">
        <v>100</v>
      </c>
    </row>
    <row r="34" spans="3:18" ht="12.75">
      <c r="C34" s="5">
        <v>8</v>
      </c>
      <c r="D34" s="15">
        <f>IF($C$24&gt;14,D33-2,IF($C$24=14,1,IF($C$24=13,2,IF($C$24&lt;8,"",D33+2))))</f>
      </c>
      <c r="E34" s="51">
        <f aca="true" t="shared" si="25" ref="E34:E42">IF(C34&gt;$C$24,"",INDEX($B$8:$B$23,MATCH(D34,D$8:D$23,0),1))</f>
      </c>
      <c r="F34" s="29"/>
      <c r="G34" s="92">
        <f t="shared" si="24"/>
      </c>
      <c r="H34" s="29"/>
      <c r="I34" s="117">
        <f t="shared" si="21"/>
      </c>
      <c r="J34" s="23"/>
      <c r="K34" s="94">
        <f t="shared" si="22"/>
      </c>
      <c r="L34" s="38"/>
      <c r="M34" s="125">
        <f t="shared" si="23"/>
      </c>
      <c r="N34" s="23"/>
      <c r="O34" s="126">
        <f aca="true" t="shared" si="26" ref="O34:O41">IF($C$24=$C34,M$27,M35)</f>
      </c>
      <c r="P34" s="23"/>
      <c r="R34" s="1"/>
    </row>
    <row r="35" spans="3:18" ht="12.75">
      <c r="C35" s="5">
        <v>9</v>
      </c>
      <c r="D35" s="15">
        <f>IF($C$24=16,1,IF($C$24=15,2,IF($C$24&lt;9,"",D34+2)))</f>
      </c>
      <c r="E35" s="51">
        <f t="shared" si="25"/>
      </c>
      <c r="F35" s="29"/>
      <c r="G35" s="92">
        <f t="shared" si="24"/>
      </c>
      <c r="H35" s="29"/>
      <c r="I35" s="117">
        <f t="shared" si="21"/>
      </c>
      <c r="J35" s="23"/>
      <c r="K35" s="94">
        <f t="shared" si="22"/>
      </c>
      <c r="L35" s="38"/>
      <c r="M35" s="125">
        <f t="shared" si="23"/>
      </c>
      <c r="N35" s="23"/>
      <c r="O35" s="126">
        <f t="shared" si="26"/>
      </c>
      <c r="P35" s="23"/>
      <c r="R35" s="1"/>
    </row>
    <row r="36" spans="3:18" ht="12.75">
      <c r="C36" s="5">
        <v>10</v>
      </c>
      <c r="D36" s="15">
        <f>IF($C$24&lt;10,"",D35+2)</f>
      </c>
      <c r="E36" s="51">
        <f t="shared" si="25"/>
      </c>
      <c r="F36" s="29"/>
      <c r="G36" s="92">
        <f t="shared" si="24"/>
      </c>
      <c r="H36" s="29"/>
      <c r="I36" s="117">
        <f t="shared" si="21"/>
      </c>
      <c r="J36" s="23"/>
      <c r="K36" s="94">
        <f t="shared" si="22"/>
      </c>
      <c r="L36" s="38"/>
      <c r="M36" s="125">
        <f t="shared" si="23"/>
      </c>
      <c r="N36" s="23"/>
      <c r="O36" s="126">
        <f t="shared" si="26"/>
      </c>
      <c r="P36" s="23"/>
      <c r="R36" s="1"/>
    </row>
    <row r="37" spans="3:18" ht="12.75">
      <c r="C37" s="5">
        <v>11</v>
      </c>
      <c r="D37" s="15">
        <f>IF($C$24&lt;11,"",D36+2)</f>
      </c>
      <c r="E37" s="51">
        <f t="shared" si="25"/>
      </c>
      <c r="F37" s="29"/>
      <c r="G37" s="92">
        <f t="shared" si="24"/>
      </c>
      <c r="H37" s="29"/>
      <c r="I37" s="117">
        <f t="shared" si="21"/>
      </c>
      <c r="J37" s="23"/>
      <c r="K37" s="94">
        <f t="shared" si="22"/>
      </c>
      <c r="L37" s="38"/>
      <c r="M37" s="125">
        <f t="shared" si="23"/>
      </c>
      <c r="N37" s="23"/>
      <c r="O37" s="126">
        <f t="shared" si="26"/>
      </c>
      <c r="P37" s="23"/>
      <c r="R37" s="1"/>
    </row>
    <row r="38" spans="3:18" ht="12.75">
      <c r="C38" s="5">
        <v>12</v>
      </c>
      <c r="D38" s="15">
        <f>IF($C$24&lt;12,"",D37+2)</f>
      </c>
      <c r="E38" s="51">
        <f t="shared" si="25"/>
      </c>
      <c r="F38" s="29"/>
      <c r="G38" s="92">
        <f t="shared" si="24"/>
      </c>
      <c r="H38" s="29"/>
      <c r="I38" s="117">
        <f t="shared" si="21"/>
      </c>
      <c r="J38" s="23"/>
      <c r="K38" s="94">
        <f t="shared" si="22"/>
      </c>
      <c r="L38" s="38"/>
      <c r="M38" s="125">
        <f t="shared" si="23"/>
      </c>
      <c r="N38" s="23"/>
      <c r="O38" s="126">
        <f t="shared" si="26"/>
      </c>
      <c r="P38" s="23"/>
      <c r="R38" s="1"/>
    </row>
    <row r="39" spans="3:18" ht="12.75">
      <c r="C39" s="5">
        <v>13</v>
      </c>
      <c r="D39" s="15">
        <f>IF($C$24&lt;13,"",D38+2)</f>
      </c>
      <c r="E39" s="51">
        <f t="shared" si="25"/>
      </c>
      <c r="F39" s="29"/>
      <c r="G39" s="92">
        <f t="shared" si="24"/>
      </c>
      <c r="H39" s="29"/>
      <c r="I39" s="117">
        <f t="shared" si="21"/>
      </c>
      <c r="J39" s="23"/>
      <c r="K39" s="94">
        <f t="shared" si="22"/>
      </c>
      <c r="L39" s="38"/>
      <c r="M39" s="125">
        <f t="shared" si="23"/>
      </c>
      <c r="N39" s="23"/>
      <c r="O39" s="126">
        <f t="shared" si="26"/>
      </c>
      <c r="P39" s="23"/>
      <c r="R39" s="1"/>
    </row>
    <row r="40" spans="3:18" ht="12.75">
      <c r="C40" s="5">
        <v>14</v>
      </c>
      <c r="D40" s="15">
        <f>IF($C$24&lt;14,"",D39+2)</f>
      </c>
      <c r="E40" s="51">
        <f t="shared" si="25"/>
      </c>
      <c r="F40" s="29"/>
      <c r="G40" s="92">
        <f t="shared" si="24"/>
      </c>
      <c r="H40" s="29"/>
      <c r="I40" s="117">
        <f t="shared" si="21"/>
      </c>
      <c r="J40" s="23"/>
      <c r="K40" s="94">
        <f t="shared" si="22"/>
      </c>
      <c r="L40" s="38"/>
      <c r="M40" s="125">
        <f t="shared" si="23"/>
      </c>
      <c r="N40" s="23"/>
      <c r="O40" s="126">
        <f t="shared" si="26"/>
      </c>
      <c r="P40" s="23"/>
      <c r="R40" s="1"/>
    </row>
    <row r="41" spans="3:18" ht="12.75">
      <c r="C41" s="5">
        <v>15</v>
      </c>
      <c r="D41" s="15">
        <f>IF($C$24&lt;15,"",D40+2)</f>
      </c>
      <c r="E41" s="51">
        <f t="shared" si="25"/>
      </c>
      <c r="F41" s="29"/>
      <c r="G41" s="92">
        <f t="shared" si="24"/>
      </c>
      <c r="H41" s="29"/>
      <c r="I41" s="117">
        <f t="shared" si="21"/>
      </c>
      <c r="J41" s="23"/>
      <c r="K41" s="94">
        <f t="shared" si="22"/>
      </c>
      <c r="L41" s="38"/>
      <c r="M41" s="125">
        <f t="shared" si="23"/>
      </c>
      <c r="N41" s="23"/>
      <c r="O41" s="126">
        <f t="shared" si="26"/>
      </c>
      <c r="P41" s="23"/>
      <c r="R41" s="1"/>
    </row>
    <row r="42" spans="3:18" ht="12.75">
      <c r="C42" s="5">
        <v>16</v>
      </c>
      <c r="D42" s="15">
        <f>IF($C$24&lt;16,"",D41+2)</f>
      </c>
      <c r="E42" s="52">
        <f t="shared" si="25"/>
      </c>
      <c r="F42" s="29"/>
      <c r="G42" s="135">
        <f>IF($C$24=$C42,E$27,"")</f>
      </c>
      <c r="H42" s="29"/>
      <c r="I42" s="117">
        <f>IF($C$24=$C42,G$27,"")</f>
      </c>
      <c r="J42" s="23"/>
      <c r="K42" s="94">
        <f>IF($C$24=$C42,I$27,"")</f>
      </c>
      <c r="L42" s="38"/>
      <c r="M42" s="125">
        <f>IF($C$24=$C42,K$27,"")</f>
      </c>
      <c r="N42" s="23"/>
      <c r="O42" s="126">
        <f>IF($C$24=$C42,M$27,"")</f>
      </c>
      <c r="P42" s="23"/>
      <c r="R42" s="1"/>
    </row>
    <row r="43" spans="3:18" ht="12.75">
      <c r="C43" s="6"/>
      <c r="D43" s="16"/>
      <c r="E43" s="22"/>
      <c r="F43" s="29"/>
      <c r="G43" s="93"/>
      <c r="H43" s="23"/>
      <c r="I43" s="95"/>
      <c r="J43" s="23"/>
      <c r="K43" s="93"/>
      <c r="L43" s="38"/>
      <c r="M43" s="95"/>
      <c r="N43" s="23"/>
      <c r="O43" s="93"/>
      <c r="P43" s="23"/>
      <c r="R43" s="1"/>
    </row>
    <row r="44" spans="2:17" ht="12.75">
      <c r="B44" s="47"/>
      <c r="C44" s="47"/>
      <c r="D44" s="47"/>
      <c r="E44" s="46"/>
      <c r="F44" s="48"/>
      <c r="G44" s="48"/>
      <c r="H44" s="48"/>
      <c r="I44" s="48"/>
      <c r="J44" s="48"/>
      <c r="K44" s="46"/>
      <c r="L44" s="48"/>
      <c r="M44" s="48"/>
      <c r="N44" s="48"/>
      <c r="O44" s="46"/>
      <c r="P44" s="48"/>
      <c r="Q44" s="47"/>
    </row>
    <row r="45" spans="1:20" s="19" customFormat="1" ht="12.75">
      <c r="A45" s="1"/>
      <c r="B45" s="9"/>
      <c r="C45" s="9"/>
      <c r="D45" s="9"/>
      <c r="E45" s="9"/>
      <c r="F45" s="45"/>
      <c r="G45" s="9"/>
      <c r="H45" s="45"/>
      <c r="I45" s="9"/>
      <c r="J45" s="9"/>
      <c r="K45" s="9"/>
      <c r="L45" s="1"/>
      <c r="M45" s="9"/>
      <c r="N45" s="9"/>
      <c r="O45" s="9"/>
      <c r="P45" s="1"/>
      <c r="Q45" s="1"/>
      <c r="R45" s="47"/>
      <c r="S45" s="47"/>
      <c r="T45" s="47"/>
    </row>
    <row r="46" spans="1:20" s="19" customFormat="1" ht="12.75">
      <c r="A46" s="1" t="s">
        <v>38</v>
      </c>
      <c r="B46" s="18" t="s">
        <v>48</v>
      </c>
      <c r="C46" s="10"/>
      <c r="D46" s="10"/>
      <c r="E46" s="10"/>
      <c r="F46" s="10"/>
      <c r="G46" s="10"/>
      <c r="H46" s="40"/>
      <c r="I46" s="10"/>
      <c r="J46" s="10"/>
      <c r="K46" s="10"/>
      <c r="L46" s="24"/>
      <c r="M46" s="10"/>
      <c r="N46" s="10"/>
      <c r="O46" s="10"/>
      <c r="P46" s="24"/>
      <c r="Q46" s="1"/>
      <c r="R46" s="47"/>
      <c r="S46" s="47"/>
      <c r="T46" s="47"/>
    </row>
    <row r="47" spans="1:20" s="19" customFormat="1" ht="12.75">
      <c r="A47" s="1"/>
      <c r="B47" s="49" t="s">
        <v>51</v>
      </c>
      <c r="C47" s="85"/>
      <c r="D47" s="85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14"/>
      <c r="Q47" s="1"/>
      <c r="R47" s="47"/>
      <c r="S47" s="47"/>
      <c r="T47" s="47"/>
    </row>
    <row r="48" spans="1:20" s="19" customFormat="1" ht="12.75">
      <c r="A48" s="1"/>
      <c r="B48" s="49" t="s">
        <v>49</v>
      </c>
      <c r="C48" s="85"/>
      <c r="D48" s="85"/>
      <c r="E48" s="9"/>
      <c r="F48" s="9"/>
      <c r="G48" s="9"/>
      <c r="H48" s="9"/>
      <c r="I48" s="9"/>
      <c r="J48" s="9"/>
      <c r="K48" s="9"/>
      <c r="L48" s="14"/>
      <c r="M48" s="9"/>
      <c r="N48" s="9"/>
      <c r="O48" s="9"/>
      <c r="P48" s="14"/>
      <c r="Q48" s="1"/>
      <c r="R48" s="47"/>
      <c r="S48" s="47"/>
      <c r="T48" s="47"/>
    </row>
    <row r="49" spans="1:20" s="19" customFormat="1" ht="12.75">
      <c r="A49" s="1"/>
      <c r="B49" s="49" t="s">
        <v>50</v>
      </c>
      <c r="C49" s="85"/>
      <c r="D49" s="85"/>
      <c r="E49" s="9"/>
      <c r="F49" s="9"/>
      <c r="G49" s="9"/>
      <c r="H49" s="9"/>
      <c r="I49" s="9"/>
      <c r="J49" s="9"/>
      <c r="K49" s="9"/>
      <c r="L49" s="14"/>
      <c r="M49" s="9"/>
      <c r="N49" s="9"/>
      <c r="O49" s="9"/>
      <c r="P49" s="14"/>
      <c r="Q49" s="1"/>
      <c r="R49" s="47"/>
      <c r="S49" s="47"/>
      <c r="T49" s="47"/>
    </row>
    <row r="50" spans="1:20" s="19" customFormat="1" ht="12.75">
      <c r="A50" s="1"/>
      <c r="B50" s="49" t="s">
        <v>52</v>
      </c>
      <c r="C50" s="85"/>
      <c r="D50" s="85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14"/>
      <c r="Q50" s="1"/>
      <c r="R50" s="47"/>
      <c r="S50" s="47"/>
      <c r="T50" s="47"/>
    </row>
    <row r="51" spans="1:20" s="19" customFormat="1" ht="12.75">
      <c r="A51" s="1"/>
      <c r="B51" s="49" t="s">
        <v>53</v>
      </c>
      <c r="C51" s="85"/>
      <c r="D51" s="85"/>
      <c r="E51" s="9"/>
      <c r="F51" s="9"/>
      <c r="G51" s="9"/>
      <c r="H51" s="9"/>
      <c r="I51" s="9"/>
      <c r="J51" s="9"/>
      <c r="K51" s="9"/>
      <c r="L51" s="14"/>
      <c r="M51" s="9"/>
      <c r="N51" s="9"/>
      <c r="O51" s="9"/>
      <c r="P51" s="14"/>
      <c r="Q51" s="1"/>
      <c r="R51" s="47"/>
      <c r="S51" s="47"/>
      <c r="T51" s="47"/>
    </row>
    <row r="52" spans="1:20" s="19" customFormat="1" ht="12.75">
      <c r="A52" s="1"/>
      <c r="B52" s="49" t="s">
        <v>54</v>
      </c>
      <c r="C52" s="85"/>
      <c r="D52" s="85"/>
      <c r="E52" s="9"/>
      <c r="F52" s="9"/>
      <c r="G52" s="9"/>
      <c r="H52" s="9"/>
      <c r="I52" s="9"/>
      <c r="J52" s="9"/>
      <c r="K52" s="9"/>
      <c r="L52" s="14"/>
      <c r="M52" s="9"/>
      <c r="N52" s="9"/>
      <c r="O52" s="9"/>
      <c r="P52" s="14"/>
      <c r="Q52" s="1"/>
      <c r="R52" s="47"/>
      <c r="S52" s="47"/>
      <c r="T52" s="47"/>
    </row>
    <row r="53" spans="1:20" s="19" customFormat="1" ht="12.75">
      <c r="A53" s="1"/>
      <c r="B53" s="49" t="s">
        <v>55</v>
      </c>
      <c r="C53" s="85"/>
      <c r="D53" s="85"/>
      <c r="E53" s="9"/>
      <c r="F53" s="9"/>
      <c r="G53" s="9"/>
      <c r="H53" s="9"/>
      <c r="I53" s="9"/>
      <c r="J53" s="9"/>
      <c r="K53" s="9"/>
      <c r="L53" s="14"/>
      <c r="M53" s="9"/>
      <c r="N53" s="9"/>
      <c r="O53" s="9"/>
      <c r="P53" s="14"/>
      <c r="Q53" s="1"/>
      <c r="R53" s="47"/>
      <c r="S53" s="47"/>
      <c r="T53" s="47"/>
    </row>
    <row r="54" spans="1:20" s="19" customFormat="1" ht="12.75">
      <c r="A54" s="1"/>
      <c r="B54" s="15" t="s">
        <v>56</v>
      </c>
      <c r="C54" s="9"/>
      <c r="D54" s="9"/>
      <c r="E54" s="9"/>
      <c r="F54" s="9"/>
      <c r="G54" s="9"/>
      <c r="H54" s="9"/>
      <c r="I54" s="9"/>
      <c r="J54" s="9"/>
      <c r="K54" s="9"/>
      <c r="L54" s="14"/>
      <c r="M54" s="9"/>
      <c r="N54" s="9"/>
      <c r="O54" s="9"/>
      <c r="P54" s="14"/>
      <c r="Q54" s="1"/>
      <c r="R54" s="47"/>
      <c r="S54" s="47"/>
      <c r="T54" s="47"/>
    </row>
    <row r="55" spans="1:20" s="19" customFormat="1" ht="12.75">
      <c r="A55" s="1"/>
      <c r="B55" s="15" t="s">
        <v>57</v>
      </c>
      <c r="C55" s="9"/>
      <c r="D55" s="9"/>
      <c r="E55" s="9"/>
      <c r="F55" s="9"/>
      <c r="G55" s="9"/>
      <c r="H55" s="9"/>
      <c r="I55" s="9"/>
      <c r="J55" s="9"/>
      <c r="K55" s="9"/>
      <c r="L55" s="14"/>
      <c r="M55" s="9"/>
      <c r="N55" s="9"/>
      <c r="O55" s="9"/>
      <c r="P55" s="14"/>
      <c r="Q55" s="1"/>
      <c r="R55" s="47"/>
      <c r="S55" s="47"/>
      <c r="T55" s="47"/>
    </row>
    <row r="56" spans="1:20" s="19" customFormat="1" ht="12.75">
      <c r="A56" s="1"/>
      <c r="B56" s="15" t="s">
        <v>58</v>
      </c>
      <c r="C56" s="9"/>
      <c r="D56" s="9"/>
      <c r="E56" s="9"/>
      <c r="F56" s="9"/>
      <c r="G56" s="9"/>
      <c r="H56" s="9"/>
      <c r="I56" s="9"/>
      <c r="J56" s="9"/>
      <c r="K56" s="9"/>
      <c r="L56" s="14"/>
      <c r="M56" s="9"/>
      <c r="N56" s="9"/>
      <c r="O56" s="9"/>
      <c r="P56" s="14"/>
      <c r="Q56" s="1"/>
      <c r="R56" s="47"/>
      <c r="S56" s="47"/>
      <c r="T56" s="47"/>
    </row>
    <row r="57" spans="1:20" s="19" customFormat="1" ht="12.75">
      <c r="A57" s="1"/>
      <c r="B57" s="16" t="s">
        <v>71</v>
      </c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11"/>
      <c r="N57" s="11"/>
      <c r="O57" s="11"/>
      <c r="P57" s="13"/>
      <c r="Q57" s="1"/>
      <c r="R57" s="47"/>
      <c r="S57" s="47"/>
      <c r="T57" s="47"/>
    </row>
    <row r="58" spans="1:20" s="19" customFormat="1" ht="12.75">
      <c r="A58" s="1"/>
      <c r="B58" s="9"/>
      <c r="C58" s="9"/>
      <c r="D58" s="9"/>
      <c r="E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7"/>
      <c r="S58" s="47"/>
      <c r="T58" s="47"/>
    </row>
    <row r="59" spans="1:20" s="19" customFormat="1" ht="12.75">
      <c r="A59" s="1" t="s">
        <v>40</v>
      </c>
      <c r="B59" s="58" t="s">
        <v>61</v>
      </c>
      <c r="C59" s="86"/>
      <c r="D59" s="86"/>
      <c r="E59" s="10"/>
      <c r="F59" s="10"/>
      <c r="G59" s="10"/>
      <c r="H59" s="10"/>
      <c r="I59" s="10"/>
      <c r="J59" s="10"/>
      <c r="K59" s="10"/>
      <c r="L59" s="24"/>
      <c r="M59" s="10"/>
      <c r="N59" s="10"/>
      <c r="O59" s="10"/>
      <c r="P59" s="24"/>
      <c r="Q59" s="1"/>
      <c r="R59" s="47"/>
      <c r="S59" s="47"/>
      <c r="T59" s="47"/>
    </row>
    <row r="60" spans="1:20" s="19" customFormat="1" ht="12.75">
      <c r="A60" s="1"/>
      <c r="B60" s="49" t="s">
        <v>62</v>
      </c>
      <c r="C60" s="85"/>
      <c r="D60" s="85"/>
      <c r="E60" s="9"/>
      <c r="F60" s="9"/>
      <c r="G60" s="9"/>
      <c r="H60" s="9"/>
      <c r="I60" s="9"/>
      <c r="J60" s="9"/>
      <c r="K60" s="9"/>
      <c r="L60" s="14"/>
      <c r="M60" s="9"/>
      <c r="N60" s="9"/>
      <c r="O60" s="9"/>
      <c r="P60" s="14"/>
      <c r="Q60" s="1"/>
      <c r="R60" s="47"/>
      <c r="S60" s="47"/>
      <c r="T60" s="47"/>
    </row>
    <row r="61" spans="1:20" s="19" customFormat="1" ht="12.75">
      <c r="A61" s="1"/>
      <c r="B61" s="49" t="s">
        <v>63</v>
      </c>
      <c r="C61" s="85"/>
      <c r="D61" s="85"/>
      <c r="E61" s="9"/>
      <c r="F61" s="9"/>
      <c r="G61" s="9"/>
      <c r="H61" s="9"/>
      <c r="I61" s="9"/>
      <c r="J61" s="9"/>
      <c r="K61" s="9"/>
      <c r="L61" s="14"/>
      <c r="M61" s="9"/>
      <c r="N61" s="9"/>
      <c r="O61" s="9"/>
      <c r="P61" s="14"/>
      <c r="Q61" s="1"/>
      <c r="R61" s="47"/>
      <c r="S61" s="47"/>
      <c r="T61" s="47"/>
    </row>
    <row r="62" spans="1:20" s="19" customFormat="1" ht="12.75">
      <c r="A62" s="1"/>
      <c r="B62" s="49" t="s">
        <v>64</v>
      </c>
      <c r="C62" s="85"/>
      <c r="D62" s="85"/>
      <c r="E62" s="9"/>
      <c r="F62" s="9"/>
      <c r="G62" s="9"/>
      <c r="H62" s="9"/>
      <c r="I62" s="9"/>
      <c r="J62" s="9"/>
      <c r="K62" s="9"/>
      <c r="L62" s="14"/>
      <c r="M62" s="9"/>
      <c r="N62" s="9"/>
      <c r="O62" s="9"/>
      <c r="P62" s="14"/>
      <c r="Q62" s="1"/>
      <c r="R62" s="47"/>
      <c r="S62" s="47"/>
      <c r="T62" s="47"/>
    </row>
    <row r="63" spans="1:20" s="19" customFormat="1" ht="12.75">
      <c r="A63" s="1"/>
      <c r="B63" s="57" t="s">
        <v>65</v>
      </c>
      <c r="C63" s="87"/>
      <c r="D63" s="87"/>
      <c r="E63" s="9"/>
      <c r="F63" s="9"/>
      <c r="G63" s="9"/>
      <c r="H63" s="9"/>
      <c r="I63" s="9"/>
      <c r="J63" s="9"/>
      <c r="K63" s="9"/>
      <c r="L63" s="14"/>
      <c r="M63" s="9"/>
      <c r="N63" s="9"/>
      <c r="O63" s="9"/>
      <c r="P63" s="14"/>
      <c r="Q63" s="1"/>
      <c r="R63" s="47"/>
      <c r="S63" s="47"/>
      <c r="T63" s="47"/>
    </row>
    <row r="64" spans="1:20" s="19" customFormat="1" ht="12.75">
      <c r="A64" s="1"/>
      <c r="B64" s="15" t="s">
        <v>66</v>
      </c>
      <c r="C64" s="9"/>
      <c r="D64" s="9"/>
      <c r="E64" s="9"/>
      <c r="F64" s="9"/>
      <c r="G64" s="9"/>
      <c r="H64" s="9"/>
      <c r="I64" s="9"/>
      <c r="J64" s="9"/>
      <c r="K64" s="9"/>
      <c r="L64" s="14"/>
      <c r="M64" s="9"/>
      <c r="N64" s="9"/>
      <c r="O64" s="9"/>
      <c r="P64" s="14"/>
      <c r="Q64" s="1"/>
      <c r="R64" s="47"/>
      <c r="S64" s="47"/>
      <c r="T64" s="47"/>
    </row>
    <row r="65" spans="1:20" s="19" customFormat="1" ht="12.75">
      <c r="A65" s="1"/>
      <c r="B65" s="15" t="s">
        <v>67</v>
      </c>
      <c r="C65" s="9"/>
      <c r="D65" s="9"/>
      <c r="E65" s="9"/>
      <c r="F65" s="9"/>
      <c r="G65" s="9"/>
      <c r="H65" s="9"/>
      <c r="I65" s="9"/>
      <c r="J65" s="9"/>
      <c r="K65" s="9"/>
      <c r="L65" s="14"/>
      <c r="M65" s="9"/>
      <c r="N65" s="9"/>
      <c r="O65" s="9"/>
      <c r="P65" s="14"/>
      <c r="Q65" s="1"/>
      <c r="R65" s="47"/>
      <c r="S65" s="47"/>
      <c r="T65" s="47"/>
    </row>
    <row r="66" spans="1:20" s="19" customFormat="1" ht="12.75">
      <c r="A66" s="1"/>
      <c r="B66" s="16" t="s">
        <v>68</v>
      </c>
      <c r="C66" s="11"/>
      <c r="D66" s="11"/>
      <c r="E66" s="11"/>
      <c r="F66" s="11"/>
      <c r="G66" s="11"/>
      <c r="H66" s="11"/>
      <c r="I66" s="11"/>
      <c r="J66" s="11"/>
      <c r="K66" s="11"/>
      <c r="L66" s="13"/>
      <c r="M66" s="11"/>
      <c r="N66" s="11"/>
      <c r="O66" s="11"/>
      <c r="P66" s="13"/>
      <c r="Q66" s="1"/>
      <c r="R66" s="47"/>
      <c r="S66" s="47"/>
      <c r="T66" s="47"/>
    </row>
    <row r="67" spans="1:20" s="19" customFormat="1" ht="12.75">
      <c r="A67" s="1"/>
      <c r="B67" s="9"/>
      <c r="C67" s="9"/>
      <c r="D67" s="9"/>
      <c r="E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7"/>
      <c r="S67" s="47"/>
      <c r="T67" s="47"/>
    </row>
    <row r="68" spans="1:20" s="19" customFormat="1" ht="12.75">
      <c r="A68" s="1" t="s">
        <v>60</v>
      </c>
      <c r="B68" s="18" t="s">
        <v>69</v>
      </c>
      <c r="C68" s="10"/>
      <c r="D68" s="10"/>
      <c r="E68" s="10"/>
      <c r="F68" s="10"/>
      <c r="G68" s="10"/>
      <c r="H68" s="10"/>
      <c r="I68" s="10"/>
      <c r="J68" s="10"/>
      <c r="K68" s="10"/>
      <c r="L68" s="24"/>
      <c r="M68" s="10"/>
      <c r="N68" s="10"/>
      <c r="O68" s="10"/>
      <c r="P68" s="24"/>
      <c r="Q68" s="1"/>
      <c r="R68" s="47"/>
      <c r="S68" s="47"/>
      <c r="T68" s="47"/>
    </row>
    <row r="69" spans="1:20" s="19" customFormat="1" ht="12.75">
      <c r="A69" s="1"/>
      <c r="B69" s="16" t="s">
        <v>70</v>
      </c>
      <c r="C69" s="11"/>
      <c r="D69" s="11"/>
      <c r="E69" s="11"/>
      <c r="F69" s="11"/>
      <c r="G69" s="11"/>
      <c r="H69" s="11"/>
      <c r="I69" s="11"/>
      <c r="J69" s="11"/>
      <c r="K69" s="11"/>
      <c r="L69" s="13"/>
      <c r="M69" s="11"/>
      <c r="N69" s="11"/>
      <c r="O69" s="11"/>
      <c r="P69" s="13"/>
      <c r="Q69" s="1"/>
      <c r="R69" s="47"/>
      <c r="S69" s="47"/>
      <c r="T69" s="47"/>
    </row>
    <row r="70" spans="1:20" s="19" customFormat="1" ht="12.75">
      <c r="A70" s="1"/>
      <c r="B70" s="9"/>
      <c r="C70" s="9"/>
      <c r="D70" s="9"/>
      <c r="E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7"/>
      <c r="S70" s="47"/>
      <c r="T70" s="47"/>
    </row>
    <row r="71" spans="1:20" s="19" customFormat="1" ht="12.75">
      <c r="A71" s="1"/>
      <c r="B71" s="9"/>
      <c r="C71" s="9"/>
      <c r="D71" s="9"/>
      <c r="E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7"/>
      <c r="S71" s="47"/>
      <c r="T71" s="47"/>
    </row>
    <row r="72" spans="1:20" s="19" customFormat="1" ht="12.75">
      <c r="A72" s="1"/>
      <c r="B72" s="9"/>
      <c r="C72" s="9"/>
      <c r="D72" s="9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7"/>
      <c r="S72" s="47"/>
      <c r="T72" s="47"/>
    </row>
    <row r="73" spans="1:20" s="19" customFormat="1" ht="12.75">
      <c r="A73" s="1"/>
      <c r="B73" s="9"/>
      <c r="C73" s="9"/>
      <c r="D73" s="9"/>
      <c r="E73" s="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7"/>
      <c r="S73" s="47"/>
      <c r="T73" s="47"/>
    </row>
    <row r="74" spans="1:20" s="19" customFormat="1" ht="12.75">
      <c r="A74" s="1"/>
      <c r="B74" s="9"/>
      <c r="C74" s="9"/>
      <c r="D74" s="9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7"/>
      <c r="S74" s="47"/>
      <c r="T74" s="47"/>
    </row>
    <row r="75" spans="1:20" s="19" customFormat="1" ht="12.75">
      <c r="A75" s="1"/>
      <c r="B75" s="9"/>
      <c r="C75" s="9"/>
      <c r="D75" s="9"/>
      <c r="E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7"/>
      <c r="S75" s="47"/>
      <c r="T75" s="47"/>
    </row>
  </sheetData>
  <sheetProtection selectLockedCells="1"/>
  <mergeCells count="18">
    <mergeCell ref="M5:N5"/>
    <mergeCell ref="O5:P5"/>
    <mergeCell ref="M6:N6"/>
    <mergeCell ref="O6:P6"/>
    <mergeCell ref="Q6:R6"/>
    <mergeCell ref="S6:T6"/>
    <mergeCell ref="E5:F5"/>
    <mergeCell ref="E6:F6"/>
    <mergeCell ref="G5:H5"/>
    <mergeCell ref="G6:H6"/>
    <mergeCell ref="I5:J5"/>
    <mergeCell ref="I6:J6"/>
    <mergeCell ref="Q5:R5"/>
    <mergeCell ref="S5:T5"/>
    <mergeCell ref="K5:L5"/>
    <mergeCell ref="K6:L6"/>
    <mergeCell ref="C6:D6"/>
    <mergeCell ref="C5:D5"/>
  </mergeCells>
  <printOptions/>
  <pageMargins left="0.75" right="0.75" top="1" bottom="1" header="0.5" footer="0.5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94"/>
  <sheetViews>
    <sheetView tabSelected="1" workbookViewId="0" topLeftCell="A68">
      <selection activeCell="H82" sqref="H82"/>
    </sheetView>
  </sheetViews>
  <sheetFormatPr defaultColWidth="9.140625" defaultRowHeight="12.75"/>
  <cols>
    <col min="7" max="7" width="9.421875" style="0" customWidth="1"/>
  </cols>
  <sheetData>
    <row r="1" ht="20.25">
      <c r="A1" s="144" t="s">
        <v>90</v>
      </c>
    </row>
    <row r="3" spans="1:6" ht="12.75">
      <c r="A3" t="s">
        <v>114</v>
      </c>
      <c r="C3" s="12"/>
      <c r="E3" s="12"/>
      <c r="F3" s="12"/>
    </row>
    <row r="4" spans="2:7" ht="12.75">
      <c r="B4" s="2" t="s">
        <v>5</v>
      </c>
      <c r="C4" s="4" t="s">
        <v>19</v>
      </c>
      <c r="E4" s="145">
        <v>39130</v>
      </c>
      <c r="F4" s="145">
        <v>39186</v>
      </c>
      <c r="G4" s="145">
        <v>39242</v>
      </c>
    </row>
    <row r="5" spans="2:7" ht="12.75">
      <c r="B5" s="146" t="s">
        <v>107</v>
      </c>
      <c r="C5" s="147">
        <f>SUM(E5:K5)</f>
        <v>64</v>
      </c>
      <c r="E5" s="147">
        <v>21</v>
      </c>
      <c r="F5" s="147">
        <v>21</v>
      </c>
      <c r="G5" s="149">
        <v>22</v>
      </c>
    </row>
    <row r="6" spans="2:7" ht="12.75">
      <c r="B6" s="148" t="s">
        <v>104</v>
      </c>
      <c r="C6" s="149">
        <f>SUM(E6:K6)</f>
        <v>51</v>
      </c>
      <c r="E6" s="149">
        <v>18</v>
      </c>
      <c r="F6" s="149">
        <v>17</v>
      </c>
      <c r="G6" s="149">
        <v>16</v>
      </c>
    </row>
    <row r="7" spans="2:7" ht="12.75">
      <c r="B7" s="148" t="s">
        <v>102</v>
      </c>
      <c r="C7" s="149">
        <f>SUM(E7:K7)</f>
        <v>51</v>
      </c>
      <c r="E7" s="149">
        <v>16</v>
      </c>
      <c r="F7" s="149">
        <v>19</v>
      </c>
      <c r="G7" s="149">
        <v>16</v>
      </c>
    </row>
    <row r="8" spans="2:7" ht="12.75">
      <c r="B8" s="148" t="s">
        <v>110</v>
      </c>
      <c r="C8" s="149">
        <f>SUM(E8:K8)</f>
        <v>45</v>
      </c>
      <c r="E8" s="149">
        <v>14</v>
      </c>
      <c r="F8" s="149">
        <v>15</v>
      </c>
      <c r="G8" s="149">
        <v>16</v>
      </c>
    </row>
    <row r="9" spans="2:7" ht="12.75">
      <c r="B9" s="148" t="s">
        <v>106</v>
      </c>
      <c r="C9" s="149">
        <f>SUM(E9:K9)</f>
        <v>38</v>
      </c>
      <c r="E9" s="149">
        <v>16</v>
      </c>
      <c r="F9" s="149">
        <v>10</v>
      </c>
      <c r="G9" s="149">
        <v>12</v>
      </c>
    </row>
    <row r="10" spans="2:7" ht="12.75">
      <c r="B10" s="148" t="s">
        <v>105</v>
      </c>
      <c r="C10" s="149">
        <f>SUM(E10:K10)</f>
        <v>34</v>
      </c>
      <c r="E10" s="149">
        <v>11</v>
      </c>
      <c r="F10" s="149"/>
      <c r="G10" s="149">
        <v>23</v>
      </c>
    </row>
    <row r="11" spans="2:7" ht="12.75">
      <c r="B11" s="148" t="s">
        <v>115</v>
      </c>
      <c r="C11" s="149">
        <f>SUM(E11:K11)</f>
        <v>26</v>
      </c>
      <c r="E11" s="149">
        <v>13</v>
      </c>
      <c r="F11" s="149">
        <v>13</v>
      </c>
      <c r="G11" s="149"/>
    </row>
    <row r="12" spans="2:7" ht="12.75">
      <c r="B12" s="148" t="s">
        <v>116</v>
      </c>
      <c r="C12" s="149">
        <f>SUM(E12:K12)</f>
        <v>21</v>
      </c>
      <c r="E12" s="149">
        <v>10</v>
      </c>
      <c r="F12" s="149">
        <v>11</v>
      </c>
      <c r="G12" s="149"/>
    </row>
    <row r="13" spans="2:7" ht="12.75">
      <c r="B13" s="148" t="s">
        <v>103</v>
      </c>
      <c r="C13" s="149">
        <f>SUM(E13:K13)</f>
        <v>21</v>
      </c>
      <c r="E13" s="149">
        <v>8</v>
      </c>
      <c r="F13" s="149"/>
      <c r="G13" s="149">
        <v>13</v>
      </c>
    </row>
    <row r="14" spans="2:7" ht="12.75">
      <c r="B14" s="148" t="s">
        <v>117</v>
      </c>
      <c r="C14" s="149">
        <f>SUM(E14:K14)</f>
        <v>12</v>
      </c>
      <c r="E14" s="149"/>
      <c r="F14" s="149">
        <v>12</v>
      </c>
      <c r="G14" s="149"/>
    </row>
    <row r="15" spans="2:7" ht="12.75">
      <c r="B15" s="148" t="s">
        <v>109</v>
      </c>
      <c r="C15" s="149">
        <f>SUM(E15:K15)</f>
        <v>10</v>
      </c>
      <c r="E15" s="149"/>
      <c r="F15" s="149"/>
      <c r="G15" s="149">
        <v>10</v>
      </c>
    </row>
    <row r="16" spans="2:7" ht="12.75">
      <c r="B16" s="148" t="s">
        <v>118</v>
      </c>
      <c r="C16" s="149">
        <f>SUM(E16:K16)</f>
        <v>9</v>
      </c>
      <c r="E16" s="149"/>
      <c r="F16" s="149">
        <v>9</v>
      </c>
      <c r="G16" s="149"/>
    </row>
    <row r="17" spans="2:7" ht="12.75">
      <c r="B17" s="150" t="s">
        <v>119</v>
      </c>
      <c r="C17" s="151">
        <f>SUM(E17:K17)</f>
        <v>9</v>
      </c>
      <c r="E17" s="151">
        <v>9</v>
      </c>
      <c r="F17" s="151"/>
      <c r="G17" s="151"/>
    </row>
    <row r="19" ht="12.75">
      <c r="A19" t="s">
        <v>120</v>
      </c>
    </row>
    <row r="20" spans="2:7" ht="12.75">
      <c r="B20" s="4" t="s">
        <v>5</v>
      </c>
      <c r="C20" s="4" t="s">
        <v>19</v>
      </c>
      <c r="E20" s="145">
        <v>39130</v>
      </c>
      <c r="F20" s="145">
        <v>39186</v>
      </c>
      <c r="G20" s="145">
        <v>39242</v>
      </c>
    </row>
    <row r="21" spans="2:7" ht="12.75">
      <c r="B21" s="149" t="s">
        <v>107</v>
      </c>
      <c r="C21" s="147">
        <f>SUM(E21:K21)</f>
        <v>64</v>
      </c>
      <c r="E21" s="149">
        <v>19</v>
      </c>
      <c r="F21" s="149">
        <v>23</v>
      </c>
      <c r="G21" s="149">
        <v>22</v>
      </c>
    </row>
    <row r="22" spans="2:7" ht="12.75">
      <c r="B22" s="149" t="s">
        <v>106</v>
      </c>
      <c r="C22" s="149">
        <f>SUM(E22:K22)</f>
        <v>55</v>
      </c>
      <c r="E22" s="149">
        <v>24</v>
      </c>
      <c r="F22" s="149">
        <v>15</v>
      </c>
      <c r="G22" s="149">
        <v>16</v>
      </c>
    </row>
    <row r="23" spans="2:7" ht="12.75">
      <c r="B23" s="149" t="s">
        <v>102</v>
      </c>
      <c r="C23" s="149">
        <f>SUM(E23:K23)</f>
        <v>54</v>
      </c>
      <c r="E23" s="149">
        <v>21</v>
      </c>
      <c r="F23" s="149">
        <v>17</v>
      </c>
      <c r="G23" s="149">
        <v>16</v>
      </c>
    </row>
    <row r="24" spans="2:7" ht="12.75">
      <c r="B24" s="149" t="s">
        <v>104</v>
      </c>
      <c r="C24" s="149">
        <f>SUM(E24:K24)</f>
        <v>44</v>
      </c>
      <c r="E24" s="149">
        <v>16</v>
      </c>
      <c r="F24" s="149">
        <v>10</v>
      </c>
      <c r="G24" s="149">
        <v>18</v>
      </c>
    </row>
    <row r="25" spans="2:7" ht="12.75">
      <c r="B25" s="149" t="s">
        <v>110</v>
      </c>
      <c r="C25" s="149">
        <f>SUM(E25:K25)</f>
        <v>35</v>
      </c>
      <c r="E25" s="149">
        <v>13</v>
      </c>
      <c r="F25" s="149">
        <v>10</v>
      </c>
      <c r="G25" s="149">
        <v>12</v>
      </c>
    </row>
    <row r="26" spans="2:7" ht="12.75">
      <c r="B26" s="149" t="s">
        <v>116</v>
      </c>
      <c r="C26" s="149">
        <f>SUM(E26:K26)</f>
        <v>33</v>
      </c>
      <c r="E26" s="149">
        <v>17</v>
      </c>
      <c r="F26" s="149">
        <v>16</v>
      </c>
      <c r="G26" s="149"/>
    </row>
    <row r="27" spans="2:7" ht="12.75">
      <c r="B27" s="149" t="s">
        <v>115</v>
      </c>
      <c r="C27" s="149">
        <f>SUM(E27:K27)</f>
        <v>33</v>
      </c>
      <c r="E27" s="149">
        <v>12</v>
      </c>
      <c r="F27" s="149">
        <v>21</v>
      </c>
      <c r="G27" s="149"/>
    </row>
    <row r="28" spans="2:7" ht="12.75">
      <c r="B28" s="149" t="s">
        <v>103</v>
      </c>
      <c r="C28" s="149">
        <f>SUM(E28:K28)</f>
        <v>29</v>
      </c>
      <c r="E28" s="149">
        <v>17</v>
      </c>
      <c r="F28" s="149"/>
      <c r="G28" s="149">
        <v>12</v>
      </c>
    </row>
    <row r="29" spans="2:7" ht="12.75">
      <c r="B29" s="149" t="s">
        <v>105</v>
      </c>
      <c r="C29" s="149">
        <f>SUM(E29:K29)</f>
        <v>24</v>
      </c>
      <c r="E29" s="149">
        <v>11</v>
      </c>
      <c r="F29" s="149"/>
      <c r="G29" s="149">
        <v>13</v>
      </c>
    </row>
    <row r="30" spans="2:7" ht="12.75">
      <c r="B30" s="149" t="s">
        <v>119</v>
      </c>
      <c r="C30" s="149">
        <f>SUM(E30:K30)</f>
        <v>15</v>
      </c>
      <c r="E30" s="149">
        <v>15</v>
      </c>
      <c r="F30" s="149"/>
      <c r="G30" s="149"/>
    </row>
    <row r="31" spans="2:7" ht="12.75">
      <c r="B31" s="149" t="s">
        <v>118</v>
      </c>
      <c r="C31" s="149">
        <f>SUM(E31:K31)</f>
        <v>13</v>
      </c>
      <c r="E31" s="149"/>
      <c r="F31" s="149">
        <v>13</v>
      </c>
      <c r="G31" s="149"/>
    </row>
    <row r="32" spans="2:7" ht="12.75">
      <c r="B32" s="149" t="s">
        <v>117</v>
      </c>
      <c r="C32" s="149">
        <f>SUM(E32:K32)</f>
        <v>11</v>
      </c>
      <c r="E32" s="149"/>
      <c r="F32" s="149">
        <v>11</v>
      </c>
      <c r="G32" s="149"/>
    </row>
    <row r="33" spans="2:7" ht="12.75">
      <c r="B33" s="151" t="s">
        <v>109</v>
      </c>
      <c r="C33" s="151">
        <f>SUM(E33:K33)</f>
        <v>10</v>
      </c>
      <c r="E33" s="151"/>
      <c r="F33" s="151"/>
      <c r="G33" s="151">
        <v>10</v>
      </c>
    </row>
    <row r="35" ht="12.75">
      <c r="A35" t="s">
        <v>121</v>
      </c>
    </row>
    <row r="36" spans="2:7" ht="12.75">
      <c r="B36" s="4" t="s">
        <v>5</v>
      </c>
      <c r="C36" s="4" t="s">
        <v>19</v>
      </c>
      <c r="E36" s="145">
        <v>39130</v>
      </c>
      <c r="F36" s="145">
        <v>39186</v>
      </c>
      <c r="G36" s="145">
        <v>39242</v>
      </c>
    </row>
    <row r="37" spans="2:7" ht="12.75">
      <c r="B37" s="152" t="s">
        <v>110</v>
      </c>
      <c r="C37" s="147">
        <f>SUM(E37:K37)</f>
        <v>66</v>
      </c>
      <c r="E37" s="147">
        <v>25</v>
      </c>
      <c r="F37" s="153">
        <v>24</v>
      </c>
      <c r="G37" s="153">
        <v>17</v>
      </c>
    </row>
    <row r="38" spans="2:7" ht="12.75">
      <c r="B38" s="154" t="s">
        <v>107</v>
      </c>
      <c r="C38" s="149">
        <f>SUM(E38:K38)</f>
        <v>57</v>
      </c>
      <c r="E38" s="149">
        <v>19</v>
      </c>
      <c r="F38" s="153">
        <v>19</v>
      </c>
      <c r="G38" s="153">
        <v>19</v>
      </c>
    </row>
    <row r="39" spans="2:7" ht="12.75">
      <c r="B39" s="154" t="s">
        <v>102</v>
      </c>
      <c r="C39" s="149">
        <f>SUM(E39:K39)</f>
        <v>49</v>
      </c>
      <c r="E39" s="149">
        <v>16</v>
      </c>
      <c r="F39" s="153">
        <v>17</v>
      </c>
      <c r="G39" s="153">
        <v>16</v>
      </c>
    </row>
    <row r="40" spans="2:7" ht="12.75">
      <c r="B40" s="154" t="s">
        <v>104</v>
      </c>
      <c r="C40" s="149">
        <f>SUM(E40:K40)</f>
        <v>48</v>
      </c>
      <c r="E40" s="149">
        <v>13</v>
      </c>
      <c r="F40" s="153">
        <v>13</v>
      </c>
      <c r="G40" s="153">
        <v>22</v>
      </c>
    </row>
    <row r="41" spans="2:7" ht="12.75">
      <c r="B41" s="154" t="s">
        <v>106</v>
      </c>
      <c r="C41" s="149">
        <f>SUM(E41:K41)</f>
        <v>38</v>
      </c>
      <c r="E41" s="149">
        <v>16</v>
      </c>
      <c r="F41" s="153">
        <v>11</v>
      </c>
      <c r="G41" s="153">
        <v>11</v>
      </c>
    </row>
    <row r="42" spans="2:7" ht="12.75">
      <c r="B42" s="154" t="s">
        <v>116</v>
      </c>
      <c r="C42" s="149">
        <f>SUM(E42:K42)</f>
        <v>28</v>
      </c>
      <c r="E42" s="149">
        <v>12</v>
      </c>
      <c r="F42" s="153">
        <v>16</v>
      </c>
      <c r="G42" s="153"/>
    </row>
    <row r="43" spans="2:7" ht="12.75">
      <c r="B43" s="154" t="s">
        <v>115</v>
      </c>
      <c r="C43" s="149">
        <f>SUM(E43:K43)</f>
        <v>27</v>
      </c>
      <c r="E43" s="149">
        <v>13</v>
      </c>
      <c r="F43" s="153">
        <v>14</v>
      </c>
      <c r="G43" s="153"/>
    </row>
    <row r="44" spans="2:7" ht="12.75">
      <c r="B44" s="154" t="s">
        <v>105</v>
      </c>
      <c r="C44" s="149">
        <f>SUM(E44:K44)</f>
        <v>23</v>
      </c>
      <c r="E44" s="149">
        <v>10</v>
      </c>
      <c r="F44" s="153"/>
      <c r="G44" s="153">
        <v>13</v>
      </c>
    </row>
    <row r="45" spans="2:7" ht="12.75">
      <c r="B45" s="154" t="s">
        <v>119</v>
      </c>
      <c r="C45" s="149">
        <f>SUM(E45:K45)</f>
        <v>15</v>
      </c>
      <c r="E45" s="149">
        <v>15</v>
      </c>
      <c r="F45" s="153"/>
      <c r="G45" s="153"/>
    </row>
    <row r="46" spans="2:7" ht="12.75">
      <c r="B46" s="154" t="s">
        <v>118</v>
      </c>
      <c r="C46" s="149">
        <f>SUM(E46:K46)</f>
        <v>14</v>
      </c>
      <c r="E46" s="149"/>
      <c r="F46" s="153">
        <v>14</v>
      </c>
      <c r="G46" s="153"/>
    </row>
    <row r="47" spans="2:7" ht="12.75">
      <c r="B47" s="154" t="s">
        <v>109</v>
      </c>
      <c r="C47" s="149">
        <f>SUM(E47:K47)</f>
        <v>12</v>
      </c>
      <c r="E47" s="149"/>
      <c r="F47" s="153"/>
      <c r="G47" s="153">
        <v>12</v>
      </c>
    </row>
    <row r="48" spans="2:7" ht="12.75">
      <c r="B48" s="155" t="s">
        <v>103</v>
      </c>
      <c r="C48" s="151">
        <f>SUM(E48:K48)</f>
        <v>8</v>
      </c>
      <c r="E48" s="151">
        <v>8</v>
      </c>
      <c r="F48" s="156"/>
      <c r="G48" s="156"/>
    </row>
    <row r="51" ht="20.25">
      <c r="A51" s="144" t="s">
        <v>89</v>
      </c>
    </row>
    <row r="54" ht="12.75">
      <c r="A54" t="s">
        <v>114</v>
      </c>
    </row>
    <row r="55" spans="2:7" ht="12.75">
      <c r="B55" s="2" t="s">
        <v>5</v>
      </c>
      <c r="C55" s="4" t="s">
        <v>19</v>
      </c>
      <c r="E55" s="145">
        <v>39130</v>
      </c>
      <c r="F55" s="145">
        <v>39186</v>
      </c>
      <c r="G55" s="145">
        <v>39242</v>
      </c>
    </row>
    <row r="56" spans="2:7" ht="12.75">
      <c r="B56" s="148" t="s">
        <v>101</v>
      </c>
      <c r="C56" s="147">
        <f>SUM(E56:I56)</f>
        <v>73</v>
      </c>
      <c r="E56" s="149">
        <v>24</v>
      </c>
      <c r="F56" s="149">
        <v>24</v>
      </c>
      <c r="G56" s="147">
        <v>25</v>
      </c>
    </row>
    <row r="57" spans="2:7" ht="12.75">
      <c r="B57" s="148" t="s">
        <v>100</v>
      </c>
      <c r="C57" s="149">
        <f>SUM(E57:I57)</f>
        <v>59</v>
      </c>
      <c r="E57" s="149">
        <v>17</v>
      </c>
      <c r="F57" s="149">
        <v>16</v>
      </c>
      <c r="G57" s="149">
        <v>26</v>
      </c>
    </row>
    <row r="58" spans="2:7" ht="12.75">
      <c r="B58" s="148" t="s">
        <v>111</v>
      </c>
      <c r="C58" s="149">
        <f>SUM(E58:I58)</f>
        <v>47</v>
      </c>
      <c r="E58" s="149">
        <v>15</v>
      </c>
      <c r="F58" s="149">
        <v>16</v>
      </c>
      <c r="G58" s="149">
        <v>16</v>
      </c>
    </row>
    <row r="59" spans="2:7" ht="12.75">
      <c r="B59" s="148" t="s">
        <v>108</v>
      </c>
      <c r="C59" s="149">
        <f>SUM(E59:I59)</f>
        <v>43</v>
      </c>
      <c r="E59" s="149">
        <v>14</v>
      </c>
      <c r="F59" s="149">
        <v>14</v>
      </c>
      <c r="G59" s="149">
        <v>15</v>
      </c>
    </row>
    <row r="60" spans="2:7" ht="12.75">
      <c r="B60" s="148" t="s">
        <v>112</v>
      </c>
      <c r="C60" s="149">
        <f>SUM(E60:I60)</f>
        <v>39</v>
      </c>
      <c r="E60" s="149">
        <v>20</v>
      </c>
      <c r="F60" s="149">
        <v>19</v>
      </c>
      <c r="G60" s="149"/>
    </row>
    <row r="61" spans="2:7" ht="12.75">
      <c r="B61" s="55"/>
      <c r="C61" s="151"/>
      <c r="E61" s="151"/>
      <c r="F61" s="151"/>
      <c r="G61" s="151"/>
    </row>
    <row r="63" ht="12.75">
      <c r="A63" t="s">
        <v>120</v>
      </c>
    </row>
    <row r="64" spans="2:7" ht="12.75">
      <c r="B64" s="4" t="s">
        <v>5</v>
      </c>
      <c r="C64" s="4" t="s">
        <v>19</v>
      </c>
      <c r="E64" s="145">
        <v>39130</v>
      </c>
      <c r="F64" s="145">
        <v>39186</v>
      </c>
      <c r="G64" s="145">
        <v>39242</v>
      </c>
    </row>
    <row r="65" spans="2:7" ht="12.75">
      <c r="B65" s="157" t="s">
        <v>100</v>
      </c>
      <c r="C65" s="147">
        <f>SUM(E65:H65)</f>
        <v>66</v>
      </c>
      <c r="E65" s="147">
        <v>21</v>
      </c>
      <c r="F65" s="147">
        <v>20</v>
      </c>
      <c r="G65" s="147">
        <v>25</v>
      </c>
    </row>
    <row r="66" spans="2:7" ht="12.75">
      <c r="B66" s="158" t="s">
        <v>111</v>
      </c>
      <c r="C66" s="149">
        <f>SUM(E66:H66)</f>
        <v>57</v>
      </c>
      <c r="E66" s="149">
        <v>17</v>
      </c>
      <c r="F66" s="149">
        <v>24</v>
      </c>
      <c r="G66" s="149">
        <v>16</v>
      </c>
    </row>
    <row r="67" spans="2:7" ht="12.75">
      <c r="B67" s="158" t="s">
        <v>101</v>
      </c>
      <c r="C67" s="149">
        <f>SUM(E67:H67)</f>
        <v>51</v>
      </c>
      <c r="E67" s="149">
        <v>15</v>
      </c>
      <c r="F67" s="149">
        <v>15</v>
      </c>
      <c r="G67" s="149">
        <v>21</v>
      </c>
    </row>
    <row r="68" spans="2:7" ht="12.75">
      <c r="B68" s="158" t="s">
        <v>108</v>
      </c>
      <c r="C68" s="149">
        <f>SUM(E68:H68)</f>
        <v>49</v>
      </c>
      <c r="E68" s="149">
        <v>21</v>
      </c>
      <c r="F68" s="149">
        <v>14</v>
      </c>
      <c r="G68" s="149">
        <v>14</v>
      </c>
    </row>
    <row r="69" spans="2:7" ht="12.75">
      <c r="B69" s="158" t="s">
        <v>112</v>
      </c>
      <c r="C69" s="149">
        <f>SUM(E69:H69)</f>
        <v>45</v>
      </c>
      <c r="E69" s="149">
        <v>25</v>
      </c>
      <c r="F69" s="149">
        <v>20</v>
      </c>
      <c r="G69" s="149"/>
    </row>
    <row r="70" spans="2:7" ht="12.75">
      <c r="B70" s="159" t="s">
        <v>122</v>
      </c>
      <c r="C70" s="151"/>
      <c r="E70" s="151"/>
      <c r="F70" s="151"/>
      <c r="G70" s="151"/>
    </row>
    <row r="72" ht="12.75">
      <c r="A72" t="s">
        <v>121</v>
      </c>
    </row>
    <row r="73" spans="2:13" ht="12.75">
      <c r="B73" s="2" t="s">
        <v>5</v>
      </c>
      <c r="C73" s="4" t="s">
        <v>19</v>
      </c>
      <c r="E73" s="145">
        <v>39130</v>
      </c>
      <c r="F73" s="145">
        <v>39186</v>
      </c>
      <c r="G73" s="145">
        <v>39242</v>
      </c>
      <c r="J73" s="12"/>
      <c r="K73" s="195"/>
      <c r="L73" s="195"/>
      <c r="M73" s="12"/>
    </row>
    <row r="74" spans="2:13" ht="12.75">
      <c r="B74" s="160" t="s">
        <v>101</v>
      </c>
      <c r="C74" s="147">
        <f>SUM(E74:H74)</f>
        <v>71</v>
      </c>
      <c r="E74" s="149">
        <v>23</v>
      </c>
      <c r="F74" s="149">
        <v>24</v>
      </c>
      <c r="G74" s="147">
        <v>24</v>
      </c>
      <c r="J74" s="12"/>
      <c r="K74" s="195"/>
      <c r="L74" s="195"/>
      <c r="M74" s="12"/>
    </row>
    <row r="75" spans="2:13" ht="12.75">
      <c r="B75" s="160" t="s">
        <v>100</v>
      </c>
      <c r="C75" s="149">
        <f>SUM(E75:H75)</f>
        <v>62</v>
      </c>
      <c r="E75" s="149">
        <v>21</v>
      </c>
      <c r="F75" s="149">
        <v>19</v>
      </c>
      <c r="G75" s="149">
        <v>22</v>
      </c>
      <c r="J75" s="12"/>
      <c r="K75" s="195"/>
      <c r="L75" s="195"/>
      <c r="M75" s="12"/>
    </row>
    <row r="76" spans="2:13" ht="12.75">
      <c r="B76" s="160" t="s">
        <v>112</v>
      </c>
      <c r="C76" s="149">
        <f>SUM(E76:I76)</f>
        <v>58</v>
      </c>
      <c r="E76" s="149">
        <v>18</v>
      </c>
      <c r="F76" s="149">
        <v>21</v>
      </c>
      <c r="G76" s="149">
        <v>19</v>
      </c>
      <c r="J76" s="12"/>
      <c r="K76" s="195"/>
      <c r="L76" s="195"/>
      <c r="M76" s="12"/>
    </row>
    <row r="77" spans="2:13" ht="12.75">
      <c r="B77" s="160" t="s">
        <v>111</v>
      </c>
      <c r="C77" s="149">
        <f>SUM(E77:I77)</f>
        <v>48</v>
      </c>
      <c r="E77" s="149">
        <v>17</v>
      </c>
      <c r="F77" s="149">
        <v>13</v>
      </c>
      <c r="G77" s="149">
        <v>18</v>
      </c>
      <c r="J77" s="12"/>
      <c r="K77" s="195"/>
      <c r="L77" s="195"/>
      <c r="M77" s="12"/>
    </row>
    <row r="78" spans="2:13" ht="12.75">
      <c r="B78" s="160" t="s">
        <v>108</v>
      </c>
      <c r="C78" s="149">
        <f>SUM(E78:I78)</f>
        <v>44</v>
      </c>
      <c r="E78" s="149">
        <v>14</v>
      </c>
      <c r="F78" s="149">
        <v>17</v>
      </c>
      <c r="G78" s="149">
        <v>13</v>
      </c>
      <c r="J78" s="12"/>
      <c r="K78" s="195"/>
      <c r="L78" s="195"/>
      <c r="M78" s="12"/>
    </row>
    <row r="79" spans="2:13" ht="12.75">
      <c r="B79" s="55"/>
      <c r="C79" s="151"/>
      <c r="E79" s="151"/>
      <c r="F79" s="151"/>
      <c r="G79" s="151"/>
      <c r="J79" s="12"/>
      <c r="K79" s="195"/>
      <c r="L79" s="195"/>
      <c r="M79" s="12"/>
    </row>
    <row r="80" spans="10:13" ht="12.75">
      <c r="J80" s="12"/>
      <c r="K80" s="195"/>
      <c r="L80" s="12"/>
      <c r="M80" s="12"/>
    </row>
    <row r="81" spans="10:13" ht="12.75">
      <c r="J81" s="12"/>
      <c r="K81" s="195"/>
      <c r="L81" s="12"/>
      <c r="M81" s="12"/>
    </row>
    <row r="82" spans="1:13" ht="20.25">
      <c r="A82" s="144" t="s">
        <v>123</v>
      </c>
      <c r="J82" s="12"/>
      <c r="K82" s="195"/>
      <c r="L82" s="12"/>
      <c r="M82" s="12"/>
    </row>
    <row r="83" spans="1:13" ht="20.25">
      <c r="A83" s="144"/>
      <c r="J83" s="12"/>
      <c r="K83" s="195"/>
      <c r="L83" s="12"/>
      <c r="M83" s="12"/>
    </row>
    <row r="84" spans="2:13" ht="12.75">
      <c r="B84" s="4" t="s">
        <v>5</v>
      </c>
      <c r="C84" s="4" t="s">
        <v>19</v>
      </c>
      <c r="E84" s="145">
        <v>39130</v>
      </c>
      <c r="F84" s="145">
        <v>39186</v>
      </c>
      <c r="G84" s="145">
        <v>39218</v>
      </c>
      <c r="H84" s="145">
        <v>39242</v>
      </c>
      <c r="J84" s="12"/>
      <c r="K84" s="195"/>
      <c r="L84" s="12"/>
      <c r="M84" s="12"/>
    </row>
    <row r="85" spans="2:13" ht="12.75">
      <c r="B85" s="152" t="s">
        <v>101</v>
      </c>
      <c r="C85" s="147">
        <f>SUM(E85:I85)</f>
        <v>91</v>
      </c>
      <c r="E85" s="149">
        <v>24</v>
      </c>
      <c r="F85" s="149">
        <v>24</v>
      </c>
      <c r="G85" s="149">
        <v>20</v>
      </c>
      <c r="H85" s="149">
        <v>23</v>
      </c>
      <c r="J85" s="12"/>
      <c r="K85" s="195"/>
      <c r="L85" s="12"/>
      <c r="M85" s="12"/>
    </row>
    <row r="86" spans="2:8" ht="12.75">
      <c r="B86" s="154" t="s">
        <v>111</v>
      </c>
      <c r="C86" s="149">
        <f>SUM(E86:K86)</f>
        <v>77</v>
      </c>
      <c r="E86" s="149">
        <v>16</v>
      </c>
      <c r="F86" s="149">
        <v>16</v>
      </c>
      <c r="G86" s="149">
        <v>22</v>
      </c>
      <c r="H86" s="149">
        <v>23</v>
      </c>
    </row>
    <row r="87" spans="2:8" ht="12.75">
      <c r="B87" s="154" t="s">
        <v>112</v>
      </c>
      <c r="C87" s="149">
        <f>SUM(E87:K87)</f>
        <v>62</v>
      </c>
      <c r="E87" s="149">
        <v>19</v>
      </c>
      <c r="F87" s="149">
        <v>14</v>
      </c>
      <c r="G87" s="149">
        <v>15</v>
      </c>
      <c r="H87" s="149">
        <v>14</v>
      </c>
    </row>
    <row r="88" spans="2:8" ht="12.75">
      <c r="B88" s="154" t="s">
        <v>108</v>
      </c>
      <c r="C88" s="149">
        <f>SUM(E88:K88)</f>
        <v>62</v>
      </c>
      <c r="E88" s="149">
        <v>14</v>
      </c>
      <c r="F88" s="149">
        <v>18</v>
      </c>
      <c r="G88" s="149">
        <v>17</v>
      </c>
      <c r="H88" s="149">
        <v>13</v>
      </c>
    </row>
    <row r="89" spans="2:8" ht="12.75">
      <c r="B89" s="154" t="s">
        <v>104</v>
      </c>
      <c r="C89" s="149">
        <f>SUM(E89:K89)</f>
        <v>52</v>
      </c>
      <c r="E89" s="149">
        <v>14</v>
      </c>
      <c r="F89" s="149">
        <v>12</v>
      </c>
      <c r="G89" s="149">
        <v>14</v>
      </c>
      <c r="H89" s="149">
        <v>12</v>
      </c>
    </row>
    <row r="90" spans="2:8" ht="12.75">
      <c r="B90" s="154" t="s">
        <v>107</v>
      </c>
      <c r="C90" s="149">
        <f>SUM(E90:K90)</f>
        <v>47</v>
      </c>
      <c r="E90" s="149">
        <v>13</v>
      </c>
      <c r="F90" s="149">
        <v>13</v>
      </c>
      <c r="G90" s="149">
        <v>10</v>
      </c>
      <c r="H90" s="149">
        <v>11</v>
      </c>
    </row>
    <row r="91" spans="2:8" ht="12.75">
      <c r="B91" s="154" t="s">
        <v>100</v>
      </c>
      <c r="C91" s="149">
        <f>SUM(E91:K91)</f>
        <v>27</v>
      </c>
      <c r="E91" s="149"/>
      <c r="F91" s="149"/>
      <c r="G91" s="149">
        <v>11</v>
      </c>
      <c r="H91" s="149">
        <v>16</v>
      </c>
    </row>
    <row r="92" spans="2:8" ht="12.75">
      <c r="B92" s="154" t="s">
        <v>102</v>
      </c>
      <c r="C92" s="149">
        <f>SUM(E92:K92)</f>
        <v>12</v>
      </c>
      <c r="E92" s="149"/>
      <c r="F92" s="149"/>
      <c r="G92" s="149">
        <v>12</v>
      </c>
      <c r="H92" s="149"/>
    </row>
    <row r="93" spans="2:8" ht="12.75">
      <c r="B93" s="154" t="s">
        <v>103</v>
      </c>
      <c r="C93" s="149">
        <f>SUM(E93:K93)</f>
        <v>11</v>
      </c>
      <c r="E93" s="149">
        <v>11</v>
      </c>
      <c r="F93" s="149"/>
      <c r="G93" s="149"/>
      <c r="H93" s="149"/>
    </row>
    <row r="94" spans="2:8" ht="12.75">
      <c r="B94" s="155"/>
      <c r="C94" s="151"/>
      <c r="E94" s="151"/>
      <c r="F94" s="151"/>
      <c r="G94" s="151"/>
      <c r="H94" s="1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Burnhams</dc:creator>
  <cp:keywords/>
  <dc:description/>
  <cp:lastModifiedBy>Burnhams</cp:lastModifiedBy>
  <dcterms:created xsi:type="dcterms:W3CDTF">2006-05-14T07:12:19Z</dcterms:created>
  <dcterms:modified xsi:type="dcterms:W3CDTF">2007-06-11T13:13:35Z</dcterms:modified>
  <cp:category/>
  <cp:version/>
  <cp:contentType/>
  <cp:contentStatus/>
</cp:coreProperties>
</file>