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3695" windowHeight="8670" firstSheet="3" activeTab="5"/>
  </bookViews>
  <sheets>
    <sheet name="Race meet" sheetId="1" r:id="rId1"/>
    <sheet name="Classic ThunderJets" sheetId="2" r:id="rId2"/>
    <sheet name="Stock Turbos" sheetId="3" r:id="rId3"/>
    <sheet name="Modified Super G+" sheetId="4" r:id="rId4"/>
    <sheet name="Restricted Open" sheetId="5" r:id="rId5"/>
    <sheet name="Progressive Points" sheetId="6" r:id="rId6"/>
  </sheets>
  <definedNames/>
  <calcPr fullCalcOnLoad="1"/>
</workbook>
</file>

<file path=xl/sharedStrings.xml><?xml version="1.0" encoding="utf-8"?>
<sst xmlns="http://schemas.openxmlformats.org/spreadsheetml/2006/main" count="546" uniqueCount="157">
  <si>
    <t>lane 1</t>
  </si>
  <si>
    <t>lane 2</t>
  </si>
  <si>
    <t>lane 3</t>
  </si>
  <si>
    <t>lane 4</t>
  </si>
  <si>
    <t>Drivers</t>
  </si>
  <si>
    <t>Driver</t>
  </si>
  <si>
    <t>Laps</t>
  </si>
  <si>
    <t>Heat</t>
  </si>
  <si>
    <t>Total Laps</t>
  </si>
  <si>
    <t>Placing</t>
  </si>
  <si>
    <t>Time</t>
  </si>
  <si>
    <t>Qualifying</t>
  </si>
  <si>
    <t>Race 1</t>
  </si>
  <si>
    <t>Race 2</t>
  </si>
  <si>
    <t>Race 3</t>
  </si>
  <si>
    <t>Race 4</t>
  </si>
  <si>
    <t>Race 5</t>
  </si>
  <si>
    <t>Race 6</t>
  </si>
  <si>
    <t>No heats</t>
  </si>
  <si>
    <t>Total</t>
  </si>
  <si>
    <t xml:space="preserve">    </t>
  </si>
  <si>
    <t>Lane 1</t>
  </si>
  <si>
    <t>Lane 2</t>
  </si>
  <si>
    <t>Lane 3</t>
  </si>
  <si>
    <t>Lane 4</t>
  </si>
  <si>
    <t>Actions</t>
  </si>
  <si>
    <t>3. Create worksheets</t>
  </si>
  <si>
    <t>2. Enter details</t>
  </si>
  <si>
    <t>(note 1)</t>
  </si>
  <si>
    <t>(note 2)</t>
  </si>
  <si>
    <t>1.Save_as</t>
  </si>
  <si>
    <t>4.Save often</t>
  </si>
  <si>
    <t>Track name</t>
  </si>
  <si>
    <t>Lane Colour</t>
  </si>
  <si>
    <t>Date</t>
  </si>
  <si>
    <t>Name</t>
  </si>
  <si>
    <t>Format</t>
  </si>
  <si>
    <t>Race Details</t>
  </si>
  <si>
    <t>Note 1</t>
  </si>
  <si>
    <t>Use File-Save_as to save as a different name before changing.</t>
  </si>
  <si>
    <t>Note 2</t>
  </si>
  <si>
    <t>Where necessary, copy sheets to have enough of each type.</t>
  </si>
  <si>
    <t>Remove unneeded sheets but keep Race Meet, Points and Summary</t>
  </si>
  <si>
    <t>Rename sheet to race name</t>
  </si>
  <si>
    <t>4.Add extra drivers</t>
  </si>
  <si>
    <t>5.Run each heat</t>
  </si>
  <si>
    <t>(note 3)</t>
  </si>
  <si>
    <t>6.Save often</t>
  </si>
  <si>
    <t>Assigning drivers to heats</t>
  </si>
  <si>
    <t xml:space="preserve">    offset starting position by one heat each, </t>
  </si>
  <si>
    <t xml:space="preserve">    clean-up by taking drivers from the bottom of the list to fill up gaps at the top.</t>
  </si>
  <si>
    <t xml:space="preserve">a. Copy drivers names to each lane, allocate to lanes in the following order, 1, 4, 2 and 3. </t>
  </si>
  <si>
    <t xml:space="preserve">b. Move heats around so driver do not have all their races in one block, </t>
  </si>
  <si>
    <t xml:space="preserve">    try the following swaps depending on number of drivers/heats.</t>
  </si>
  <si>
    <t>         2 with 5. 3 with 9, 4 with 13 or 8, 6 with 12, 8 with 16,10 with 15.</t>
  </si>
  <si>
    <t xml:space="preserve">c. To mix driver combinations swap some drivers. </t>
  </si>
  <si>
    <t xml:space="preserve">    within the same lane swap two drivers checking that those drivers are not already in that heat. </t>
  </si>
  <si>
    <t xml:space="preserve">    Only a few swaps are needed, total swaps should be about half the total number of drivers.</t>
  </si>
  <si>
    <t xml:space="preserve">    Try and swap with drivers about half the list apart.</t>
  </si>
  <si>
    <t>2. Enter drivers</t>
  </si>
  <si>
    <t>5. Run qualifying</t>
  </si>
  <si>
    <t>(note 4)</t>
  </si>
  <si>
    <t>have started.</t>
  </si>
  <si>
    <t>Note 3</t>
  </si>
  <si>
    <t>Note 4</t>
  </si>
  <si>
    <t>Adding an extra driver after initial assignment</t>
  </si>
  <si>
    <t>a. There must have at least 3 heats not raced</t>
  </si>
  <si>
    <t>b. Add the new driver to lane 1 in new heat</t>
  </si>
  <si>
    <t xml:space="preserve">c. Add to this new heat, driver from lane 3 in 3rd last heat to lane 3 of this heat. </t>
  </si>
  <si>
    <t xml:space="preserve">   The driver from lane 2 in 2nd last heat to lane 2 of this heat.</t>
  </si>
  <si>
    <t xml:space="preserve">   And the driver from lane 4 in the last heat to lane 4 of this heat making sure drivers do not clash.</t>
  </si>
  <si>
    <t xml:space="preserve">   If there is a clash select other driver from different heat in same lane. </t>
  </si>
  <si>
    <t>d. Replace where the drivers were moved from with new driver.</t>
  </si>
  <si>
    <t>Run each heat entering number of completed laps in each lane.</t>
  </si>
  <si>
    <t>Totals will be automatically tallied for each driver.</t>
  </si>
  <si>
    <t>d. Now reset the lane colours again (just so it looks good)</t>
  </si>
  <si>
    <t>Assign drivers to qualifying runs, place as many drivers in each run as possible.</t>
  </si>
  <si>
    <t>Run qualifying runs giving a short (1 minute) warm-up followed by a 1 minute qualifying.</t>
  </si>
  <si>
    <t>6. Run Heats</t>
  </si>
  <si>
    <t>7. Run Final</t>
  </si>
  <si>
    <t>(note 5)</t>
  </si>
  <si>
    <t>8. Save often</t>
  </si>
  <si>
    <t>Run heats, each consisting of 4 races. Enter number of completed laps for each driver.</t>
  </si>
  <si>
    <t>Note 5</t>
  </si>
  <si>
    <t>Run final, add next best finishers to fill final. Enter number of completed laps.</t>
  </si>
  <si>
    <t>No Heats</t>
  </si>
  <si>
    <t>Any lane colour can be used but only Red, Blue, Yellow, Green and Grey</t>
  </si>
  <si>
    <t>Round Robin: Every starter races 4 heats. Results determined by total laps</t>
  </si>
  <si>
    <t>Match Race: Qualifying results used to place into a seeded draw</t>
  </si>
  <si>
    <t>Heats &amp; Final: Qualifying, heats are brackets of 4 races, winners in final</t>
  </si>
  <si>
    <t>Eliminate &amp; Final: Qualifying puts starters into Elimination races and final</t>
  </si>
  <si>
    <t xml:space="preserve">                           Variable number of elimination races can be run</t>
  </si>
  <si>
    <t>Race formats supported are:</t>
  </si>
  <si>
    <t>is supported for colouring of the worksheets.</t>
  </si>
  <si>
    <t xml:space="preserve">                    One on one racing with loser eliminated.</t>
  </si>
  <si>
    <t>Round Robin</t>
  </si>
  <si>
    <t xml:space="preserve">Extra drivers can be added at anytime during qualifying but not when heats </t>
  </si>
  <si>
    <t>Blue</t>
  </si>
  <si>
    <t>Heats &amp; Final</t>
  </si>
  <si>
    <t>Classic</t>
  </si>
  <si>
    <t>Stock</t>
  </si>
  <si>
    <t>Modified Stock</t>
  </si>
  <si>
    <t>Division</t>
  </si>
  <si>
    <t>Speed</t>
  </si>
  <si>
    <t>Consistency</t>
  </si>
  <si>
    <t>Pos</t>
  </si>
  <si>
    <t>Result</t>
  </si>
  <si>
    <t>Consistency Final</t>
  </si>
  <si>
    <t>Speed Final</t>
  </si>
  <si>
    <t>Position</t>
  </si>
  <si>
    <t>Geoff</t>
  </si>
  <si>
    <t>Tracey</t>
  </si>
  <si>
    <t>Karl</t>
  </si>
  <si>
    <t>Garth</t>
  </si>
  <si>
    <t>Dave G</t>
  </si>
  <si>
    <t>Caitlin</t>
  </si>
  <si>
    <t>Jason</t>
  </si>
  <si>
    <t>Kev</t>
  </si>
  <si>
    <t>Chris</t>
  </si>
  <si>
    <t>Cam</t>
  </si>
  <si>
    <t>Drew</t>
  </si>
  <si>
    <t>Chad</t>
  </si>
  <si>
    <t>Yellow</t>
  </si>
  <si>
    <t>Resticted Open</t>
  </si>
  <si>
    <t>Em</t>
  </si>
  <si>
    <t>Nod</t>
  </si>
  <si>
    <t xml:space="preserve"> </t>
  </si>
  <si>
    <t xml:space="preserve">Bonus  </t>
  </si>
  <si>
    <t>Points</t>
  </si>
  <si>
    <t>Classic ThunderJets</t>
  </si>
  <si>
    <t>Richard</t>
  </si>
  <si>
    <t>Woody</t>
  </si>
  <si>
    <t>Dave H</t>
  </si>
  <si>
    <t>Stock Turbo</t>
  </si>
  <si>
    <t>Modified Super G+</t>
  </si>
  <si>
    <t/>
  </si>
  <si>
    <t>Restricted Open</t>
  </si>
  <si>
    <t>Karl's</t>
  </si>
  <si>
    <t>Orange</t>
  </si>
  <si>
    <t>Pink</t>
  </si>
  <si>
    <t>Final</t>
  </si>
  <si>
    <t>Michael</t>
  </si>
  <si>
    <t>Kevin</t>
  </si>
  <si>
    <t>Dave</t>
  </si>
  <si>
    <t>Kev,Chris,Michael,Garth</t>
  </si>
  <si>
    <t>Garth,Chad,Karl,Geoff</t>
  </si>
  <si>
    <t>Karl,Geoff</t>
  </si>
  <si>
    <t>Dave,Cam</t>
  </si>
  <si>
    <t>Dave,Tracey</t>
  </si>
  <si>
    <t>Chad,Cam</t>
  </si>
  <si>
    <t>Karl,Dave</t>
  </si>
  <si>
    <t xml:space="preserve">Karl </t>
  </si>
  <si>
    <t>Tracey,Garth</t>
  </si>
  <si>
    <t xml:space="preserve">Chad </t>
  </si>
  <si>
    <t>Garth,Cam,Chad</t>
  </si>
  <si>
    <t>Tracey,Chad</t>
  </si>
  <si>
    <t>Nathan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</si>
</sst>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C09]dddd\,\ d\ mmmm\ yyyy"/>
    <numFmt numFmtId="173" formatCode="[$-C09]dd\-mmmm\-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C09]dd\-mmm\-yy;@"/>
  </numFmts>
  <fonts count="8">
    <font>
      <sz val="10"/>
      <name val="Arial"/>
      <family val="0"/>
    </font>
    <font>
      <b/>
      <sz val="10"/>
      <name val="Arial"/>
      <family val="2"/>
    </font>
    <font>
      <sz val="10"/>
      <name val="Sans-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u val="single"/>
      <sz val="16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/>
    </xf>
    <xf numFmtId="0" fontId="0" fillId="0" borderId="0" xfId="0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6" xfId="0" applyFill="1" applyBorder="1" applyAlignment="1" applyProtection="1">
      <alignment/>
      <protection locked="0"/>
    </xf>
    <xf numFmtId="0" fontId="0" fillId="0" borderId="4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2" borderId="15" xfId="0" applyFill="1" applyBorder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3" borderId="13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0" borderId="0" xfId="0" applyFill="1" applyBorder="1" applyAlignment="1" applyProtection="1">
      <alignment/>
      <protection locked="0"/>
    </xf>
    <xf numFmtId="0" fontId="0" fillId="3" borderId="9" xfId="0" applyFill="1" applyBorder="1" applyAlignment="1">
      <alignment wrapText="1"/>
    </xf>
    <xf numFmtId="0" fontId="0" fillId="3" borderId="14" xfId="0" applyFill="1" applyBorder="1" applyAlignment="1">
      <alignment vertical="justify" wrapText="1"/>
    </xf>
    <xf numFmtId="0" fontId="0" fillId="3" borderId="6" xfId="0" applyFill="1" applyBorder="1" applyAlignment="1">
      <alignment vertical="justify" wrapText="1"/>
    </xf>
    <xf numFmtId="0" fontId="0" fillId="3" borderId="8" xfId="0" applyFill="1" applyBorder="1" applyAlignment="1">
      <alignment vertical="justify" wrapText="1"/>
    </xf>
    <xf numFmtId="0" fontId="0" fillId="0" borderId="3" xfId="0" applyFill="1" applyBorder="1" applyAlignment="1" applyProtection="1">
      <alignment/>
      <protection locked="0"/>
    </xf>
    <xf numFmtId="0" fontId="0" fillId="3" borderId="0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0" borderId="11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/>
      <protection locked="0"/>
    </xf>
    <xf numFmtId="0" fontId="0" fillId="3" borderId="8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2" fillId="2" borderId="12" xfId="0" applyFont="1" applyFill="1" applyBorder="1" applyAlignment="1">
      <alignment/>
    </xf>
    <xf numFmtId="0" fontId="0" fillId="2" borderId="8" xfId="0" applyFill="1" applyBorder="1" applyAlignment="1">
      <alignment wrapText="1"/>
    </xf>
    <xf numFmtId="0" fontId="0" fillId="0" borderId="13" xfId="0" applyFill="1" applyBorder="1" applyAlignment="1" applyProtection="1">
      <alignment/>
      <protection locked="0"/>
    </xf>
    <xf numFmtId="0" fontId="0" fillId="2" borderId="12" xfId="0" applyNumberFormat="1" applyFill="1" applyBorder="1" applyAlignment="1">
      <alignment/>
    </xf>
    <xf numFmtId="0" fontId="2" fillId="2" borderId="14" xfId="0" applyFont="1" applyFill="1" applyBorder="1" applyAlignment="1">
      <alignment/>
    </xf>
    <xf numFmtId="0" fontId="0" fillId="4" borderId="3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 applyProtection="1">
      <alignment/>
      <protection locked="0"/>
    </xf>
    <xf numFmtId="0" fontId="0" fillId="4" borderId="5" xfId="0" applyFill="1" applyBorder="1" applyAlignment="1">
      <alignment/>
    </xf>
    <xf numFmtId="0" fontId="0" fillId="6" borderId="3" xfId="0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2" borderId="0" xfId="0" applyFill="1" applyAlignment="1" applyProtection="1">
      <alignment vertical="top" wrapText="1"/>
      <protection/>
    </xf>
    <xf numFmtId="0" fontId="0" fillId="2" borderId="0" xfId="0" applyFill="1" applyAlignment="1" applyProtection="1">
      <alignment wrapText="1"/>
      <protection/>
    </xf>
    <xf numFmtId="0" fontId="0" fillId="7" borderId="3" xfId="0" applyFill="1" applyBorder="1" applyAlignment="1" applyProtection="1">
      <alignment/>
      <protection locked="0"/>
    </xf>
    <xf numFmtId="0" fontId="0" fillId="4" borderId="10" xfId="0" applyFill="1" applyBorder="1" applyAlignment="1">
      <alignment horizontal="center"/>
    </xf>
    <xf numFmtId="0" fontId="0" fillId="7" borderId="3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4" xfId="0" applyFill="1" applyBorder="1" applyAlignment="1">
      <alignment/>
    </xf>
    <xf numFmtId="0" fontId="0" fillId="7" borderId="13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5" xfId="0" applyFill="1" applyBorder="1" applyAlignment="1">
      <alignment/>
    </xf>
    <xf numFmtId="0" fontId="0" fillId="7" borderId="6" xfId="0" applyFill="1" applyBorder="1" applyAlignment="1" applyProtection="1">
      <alignment/>
      <protection locked="0"/>
    </xf>
    <xf numFmtId="0" fontId="0" fillId="7" borderId="4" xfId="0" applyFill="1" applyBorder="1" applyAlignment="1" applyProtection="1">
      <alignment/>
      <protection locked="0"/>
    </xf>
    <xf numFmtId="0" fontId="2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9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5" xfId="0" applyFill="1" applyBorder="1" applyAlignment="1" applyProtection="1">
      <alignment/>
      <protection/>
    </xf>
    <xf numFmtId="0" fontId="0" fillId="7" borderId="4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3" borderId="15" xfId="0" applyFill="1" applyBorder="1" applyAlignment="1">
      <alignment vertical="top"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vertical="top" wrapText="1"/>
    </xf>
    <xf numFmtId="0" fontId="0" fillId="3" borderId="11" xfId="0" applyFill="1" applyBorder="1" applyAlignment="1">
      <alignment wrapText="1"/>
    </xf>
    <xf numFmtId="0" fontId="0" fillId="2" borderId="6" xfId="0" applyFill="1" applyBorder="1" applyAlignment="1">
      <alignment horizontal="center"/>
    </xf>
    <xf numFmtId="0" fontId="0" fillId="7" borderId="6" xfId="0" applyFill="1" applyBorder="1" applyAlignment="1">
      <alignment/>
    </xf>
    <xf numFmtId="0" fontId="0" fillId="0" borderId="6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5" borderId="3" xfId="0" applyFill="1" applyBorder="1" applyAlignment="1" applyProtection="1">
      <alignment/>
      <protection locked="0"/>
    </xf>
    <xf numFmtId="0" fontId="0" fillId="5" borderId="5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13" xfId="0" applyFill="1" applyBorder="1" applyAlignment="1">
      <alignment horizontal="center"/>
    </xf>
    <xf numFmtId="0" fontId="0" fillId="5" borderId="12" xfId="0" applyFill="1" applyBorder="1" applyAlignment="1">
      <alignment/>
    </xf>
    <xf numFmtId="0" fontId="0" fillId="5" borderId="10" xfId="0" applyFill="1" applyBorder="1" applyAlignment="1">
      <alignment horizontal="center"/>
    </xf>
    <xf numFmtId="0" fontId="0" fillId="5" borderId="4" xfId="0" applyFill="1" applyBorder="1" applyAlignment="1" applyProtection="1">
      <alignment/>
      <protection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/>
    </xf>
    <xf numFmtId="0" fontId="0" fillId="0" borderId="14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5" xfId="0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0" borderId="12" xfId="0" applyFont="1" applyFill="1" applyBorder="1" applyAlignment="1" applyProtection="1">
      <alignment/>
      <protection locked="0"/>
    </xf>
    <xf numFmtId="178" fontId="0" fillId="2" borderId="3" xfId="0" applyNumberFormat="1" applyFill="1" applyBorder="1" applyAlignment="1">
      <alignment/>
    </xf>
    <xf numFmtId="0" fontId="0" fillId="5" borderId="1" xfId="0" applyFill="1" applyBorder="1" applyAlignment="1">
      <alignment/>
    </xf>
    <xf numFmtId="0" fontId="0" fillId="5" borderId="6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7" borderId="6" xfId="0" applyFill="1" applyBorder="1" applyAlignment="1" applyProtection="1">
      <alignment/>
      <protection/>
    </xf>
    <xf numFmtId="0" fontId="0" fillId="8" borderId="1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4" xfId="0" applyFill="1" applyBorder="1" applyAlignment="1">
      <alignment/>
    </xf>
    <xf numFmtId="0" fontId="0" fillId="8" borderId="13" xfId="0" applyFill="1" applyBorder="1" applyAlignment="1">
      <alignment horizontal="center"/>
    </xf>
    <xf numFmtId="0" fontId="0" fillId="8" borderId="6" xfId="0" applyFill="1" applyBorder="1" applyAlignment="1">
      <alignment/>
    </xf>
    <xf numFmtId="0" fontId="0" fillId="8" borderId="5" xfId="0" applyFill="1" applyBorder="1" applyAlignment="1">
      <alignment/>
    </xf>
    <xf numFmtId="0" fontId="0" fillId="9" borderId="13" xfId="0" applyFill="1" applyBorder="1" applyAlignment="1">
      <alignment horizontal="center"/>
    </xf>
    <xf numFmtId="0" fontId="0" fillId="9" borderId="3" xfId="0" applyFill="1" applyBorder="1" applyAlignment="1">
      <alignment/>
    </xf>
    <xf numFmtId="0" fontId="0" fillId="9" borderId="4" xfId="0" applyFill="1" applyBorder="1" applyAlignment="1" applyProtection="1">
      <alignment/>
      <protection/>
    </xf>
    <xf numFmtId="0" fontId="0" fillId="9" borderId="12" xfId="0" applyFill="1" applyBorder="1" applyAlignment="1">
      <alignment/>
    </xf>
    <xf numFmtId="0" fontId="0" fillId="9" borderId="4" xfId="0" applyFill="1" applyBorder="1" applyAlignment="1">
      <alignment/>
    </xf>
    <xf numFmtId="0" fontId="0" fillId="8" borderId="5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5" borderId="6" xfId="0" applyFill="1" applyBorder="1" applyAlignment="1" applyProtection="1">
      <alignment/>
      <protection/>
    </xf>
    <xf numFmtId="0" fontId="0" fillId="9" borderId="6" xfId="0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 locked="0"/>
    </xf>
    <xf numFmtId="0" fontId="0" fillId="7" borderId="5" xfId="0" applyFill="1" applyBorder="1" applyAlignment="1" applyProtection="1">
      <alignment/>
      <protection/>
    </xf>
    <xf numFmtId="0" fontId="0" fillId="5" borderId="5" xfId="0" applyFill="1" applyBorder="1" applyAlignment="1" applyProtection="1">
      <alignment/>
      <protection/>
    </xf>
    <xf numFmtId="0" fontId="0" fillId="9" borderId="5" xfId="0" applyFill="1" applyBorder="1" applyAlignment="1" applyProtection="1">
      <alignment/>
      <protection/>
    </xf>
    <xf numFmtId="0" fontId="0" fillId="8" borderId="14" xfId="0" applyFill="1" applyBorder="1" applyAlignment="1">
      <alignment/>
    </xf>
    <xf numFmtId="0" fontId="0" fillId="10" borderId="3" xfId="0" applyFill="1" applyBorder="1" applyAlignment="1">
      <alignment/>
    </xf>
    <xf numFmtId="0" fontId="0" fillId="10" borderId="4" xfId="0" applyFill="1" applyBorder="1" applyAlignment="1">
      <alignment/>
    </xf>
    <xf numFmtId="0" fontId="0" fillId="10" borderId="12" xfId="0" applyFill="1" applyBorder="1" applyAlignment="1">
      <alignment/>
    </xf>
    <xf numFmtId="0" fontId="0" fillId="8" borderId="6" xfId="0" applyFill="1" applyBorder="1" applyAlignment="1" applyProtection="1">
      <alignment/>
      <protection locked="0"/>
    </xf>
    <xf numFmtId="0" fontId="0" fillId="8" borderId="4" xfId="0" applyFill="1" applyBorder="1" applyAlignment="1" applyProtection="1">
      <alignment/>
      <protection locked="0"/>
    </xf>
    <xf numFmtId="0" fontId="0" fillId="9" borderId="4" xfId="0" applyFill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" xfId="0" applyFill="1" applyBorder="1" applyAlignment="1">
      <alignment/>
    </xf>
    <xf numFmtId="0" fontId="0" fillId="11" borderId="3" xfId="0" applyFill="1" applyBorder="1" applyAlignment="1">
      <alignment/>
    </xf>
    <xf numFmtId="0" fontId="0" fillId="11" borderId="12" xfId="0" applyFill="1" applyBorder="1" applyAlignment="1">
      <alignment/>
    </xf>
    <xf numFmtId="0" fontId="0" fillId="11" borderId="4" xfId="0" applyFill="1" applyBorder="1" applyAlignment="1">
      <alignment/>
    </xf>
    <xf numFmtId="0" fontId="0" fillId="12" borderId="13" xfId="0" applyFill="1" applyBorder="1" applyAlignment="1">
      <alignment horizontal="center"/>
    </xf>
    <xf numFmtId="0" fontId="0" fillId="12" borderId="3" xfId="0" applyFill="1" applyBorder="1" applyAlignment="1">
      <alignment/>
    </xf>
    <xf numFmtId="0" fontId="0" fillId="12" borderId="12" xfId="0" applyFill="1" applyBorder="1" applyAlignment="1">
      <alignment/>
    </xf>
    <xf numFmtId="0" fontId="0" fillId="12" borderId="4" xfId="0" applyFill="1" applyBorder="1" applyAlignment="1">
      <alignment/>
    </xf>
    <xf numFmtId="0" fontId="0" fillId="12" borderId="6" xfId="0" applyFill="1" applyBorder="1" applyAlignment="1" applyProtection="1">
      <alignment/>
      <protection/>
    </xf>
    <xf numFmtId="0" fontId="0" fillId="12" borderId="4" xfId="0" applyFill="1" applyBorder="1" applyAlignment="1" applyProtection="1">
      <alignment/>
      <protection/>
    </xf>
    <xf numFmtId="0" fontId="0" fillId="12" borderId="5" xfId="0" applyFill="1" applyBorder="1" applyAlignment="1" applyProtection="1">
      <alignment/>
      <protection/>
    </xf>
    <xf numFmtId="0" fontId="0" fillId="0" borderId="10" xfId="0" applyFill="1" applyBorder="1" applyAlignment="1">
      <alignment horizontal="center"/>
    </xf>
    <xf numFmtId="0" fontId="0" fillId="11" borderId="4" xfId="0" applyFill="1" applyBorder="1" applyAlignment="1" applyProtection="1">
      <alignment/>
      <protection/>
    </xf>
    <xf numFmtId="0" fontId="0" fillId="2" borderId="8" xfId="0" applyFill="1" applyBorder="1" applyAlignment="1">
      <alignment horizontal="center"/>
    </xf>
    <xf numFmtId="0" fontId="0" fillId="9" borderId="14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173" fontId="0" fillId="0" borderId="1" xfId="0" applyNumberFormat="1" applyFill="1" applyBorder="1" applyAlignment="1" applyProtection="1">
      <alignment horizontal="left"/>
      <protection locked="0"/>
    </xf>
    <xf numFmtId="173" fontId="0" fillId="0" borderId="2" xfId="0" applyNumberForma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13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0" fillId="12" borderId="13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0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4">
    <dxf>
      <fill>
        <patternFill>
          <bgColor rgb="FF3366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38"/>
  <sheetViews>
    <sheetView workbookViewId="0" topLeftCell="A1">
      <selection activeCell="C9" sqref="C9"/>
    </sheetView>
  </sheetViews>
  <sheetFormatPr defaultColWidth="9.140625" defaultRowHeight="12.75"/>
  <cols>
    <col min="1" max="6" width="12.7109375" style="0" customWidth="1"/>
  </cols>
  <sheetData>
    <row r="1" spans="1:7" ht="12.75">
      <c r="A1" s="1" t="s">
        <v>25</v>
      </c>
      <c r="B1" s="1"/>
      <c r="C1" s="1"/>
      <c r="D1" s="1"/>
      <c r="E1" s="1"/>
      <c r="F1" s="1"/>
      <c r="G1" s="1"/>
    </row>
    <row r="2" spans="1:7" s="28" customFormat="1" ht="25.5">
      <c r="A2" s="29"/>
      <c r="B2" s="34" t="s">
        <v>30</v>
      </c>
      <c r="C2" s="35" t="s">
        <v>27</v>
      </c>
      <c r="D2" s="36" t="s">
        <v>26</v>
      </c>
      <c r="E2" s="35" t="s">
        <v>31</v>
      </c>
      <c r="F2" s="29"/>
      <c r="G2" s="29"/>
    </row>
    <row r="3" spans="1:7" s="28" customFormat="1" ht="12.75">
      <c r="A3" s="29"/>
      <c r="B3" s="30" t="s">
        <v>28</v>
      </c>
      <c r="C3" s="31" t="s">
        <v>29</v>
      </c>
      <c r="D3" s="33" t="s">
        <v>46</v>
      </c>
      <c r="E3" s="31"/>
      <c r="F3" s="29"/>
      <c r="G3" s="29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 t="s">
        <v>34</v>
      </c>
      <c r="B5" s="170">
        <v>38854</v>
      </c>
      <c r="C5" s="171"/>
      <c r="D5" s="1"/>
      <c r="E5" s="1"/>
      <c r="F5" s="1"/>
      <c r="G5" s="1"/>
    </row>
    <row r="6" spans="1:9" ht="12.75">
      <c r="A6" s="1"/>
      <c r="B6" s="1"/>
      <c r="C6" s="1"/>
      <c r="D6" s="1"/>
      <c r="E6" s="1"/>
      <c r="F6" s="1"/>
      <c r="G6" s="1"/>
      <c r="I6" s="22"/>
    </row>
    <row r="7" spans="1:7" ht="12.75">
      <c r="A7" s="1" t="s">
        <v>32</v>
      </c>
      <c r="B7" s="172" t="s">
        <v>137</v>
      </c>
      <c r="C7" s="173"/>
      <c r="D7" s="173"/>
      <c r="E7" s="174"/>
      <c r="F7" s="10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 t="s">
        <v>33</v>
      </c>
      <c r="B9" s="1" t="s">
        <v>21</v>
      </c>
      <c r="C9" s="61" t="s">
        <v>138</v>
      </c>
      <c r="D9" s="1"/>
      <c r="E9" s="1"/>
      <c r="F9" s="1"/>
      <c r="G9" s="1"/>
    </row>
    <row r="10" spans="1:7" ht="12.75">
      <c r="A10" s="1"/>
      <c r="B10" s="1" t="s">
        <v>22</v>
      </c>
      <c r="C10" s="37" t="s">
        <v>97</v>
      </c>
      <c r="D10" s="1"/>
      <c r="E10" s="1"/>
      <c r="F10" s="1"/>
      <c r="G10" s="1"/>
    </row>
    <row r="11" spans="1:9" ht="12.75">
      <c r="A11" s="1"/>
      <c r="B11" s="1" t="s">
        <v>23</v>
      </c>
      <c r="C11" s="66" t="s">
        <v>122</v>
      </c>
      <c r="D11" s="1"/>
      <c r="E11" s="1"/>
      <c r="F11" s="1"/>
      <c r="G11" s="1"/>
      <c r="I11" s="22"/>
    </row>
    <row r="12" spans="1:9" ht="12.75">
      <c r="A12" s="1"/>
      <c r="B12" s="1" t="s">
        <v>24</v>
      </c>
      <c r="C12" s="92" t="s">
        <v>139</v>
      </c>
      <c r="D12" s="1"/>
      <c r="E12" s="1"/>
      <c r="F12" s="1"/>
      <c r="G12" s="1"/>
      <c r="I12" s="22"/>
    </row>
    <row r="13" spans="1:9" ht="12.75">
      <c r="A13" s="1"/>
      <c r="B13" s="1"/>
      <c r="C13" s="1"/>
      <c r="D13" s="1"/>
      <c r="E13" s="1"/>
      <c r="F13" s="1"/>
      <c r="G13" s="1"/>
      <c r="I13" s="22"/>
    </row>
    <row r="14" spans="1:7" ht="12.75">
      <c r="A14" s="1" t="s">
        <v>37</v>
      </c>
      <c r="B14" s="1"/>
      <c r="C14" s="1" t="s">
        <v>35</v>
      </c>
      <c r="D14" s="1" t="s">
        <v>36</v>
      </c>
      <c r="E14" s="1"/>
      <c r="F14" s="1"/>
      <c r="G14" s="1"/>
    </row>
    <row r="15" spans="1:7" ht="12.75">
      <c r="A15" s="1"/>
      <c r="B15" s="1" t="s">
        <v>12</v>
      </c>
      <c r="C15" s="23" t="s">
        <v>99</v>
      </c>
      <c r="D15" s="23" t="s">
        <v>95</v>
      </c>
      <c r="E15" s="1"/>
      <c r="F15" s="1"/>
      <c r="G15" s="1"/>
    </row>
    <row r="16" spans="1:7" ht="12.75">
      <c r="A16" s="1"/>
      <c r="B16" s="1" t="s">
        <v>13</v>
      </c>
      <c r="C16" s="37" t="s">
        <v>100</v>
      </c>
      <c r="D16" s="37" t="s">
        <v>95</v>
      </c>
      <c r="E16" s="1"/>
      <c r="F16" s="1"/>
      <c r="G16" s="1"/>
    </row>
    <row r="17" spans="1:7" ht="12.75">
      <c r="A17" s="1"/>
      <c r="B17" s="1" t="s">
        <v>14</v>
      </c>
      <c r="C17" s="24" t="s">
        <v>101</v>
      </c>
      <c r="D17" s="24" t="s">
        <v>98</v>
      </c>
      <c r="E17" s="1"/>
      <c r="F17" s="1"/>
      <c r="G17" s="1"/>
    </row>
    <row r="18" spans="1:7" ht="12.75">
      <c r="A18" s="1"/>
      <c r="B18" s="1" t="s">
        <v>15</v>
      </c>
      <c r="C18" s="37" t="s">
        <v>123</v>
      </c>
      <c r="D18" s="37" t="s">
        <v>95</v>
      </c>
      <c r="E18" s="1"/>
      <c r="F18" s="1"/>
      <c r="G18" s="1"/>
    </row>
    <row r="19" spans="1:7" ht="12.75">
      <c r="A19" s="1"/>
      <c r="B19" s="1" t="s">
        <v>16</v>
      </c>
      <c r="C19" s="24"/>
      <c r="D19" s="24"/>
      <c r="E19" s="1"/>
      <c r="F19" s="1"/>
      <c r="G19" s="1"/>
    </row>
    <row r="20" spans="1:7" ht="12.75">
      <c r="A20" s="1"/>
      <c r="B20" s="1" t="s">
        <v>17</v>
      </c>
      <c r="C20" s="37"/>
      <c r="D20" s="37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 t="s">
        <v>38</v>
      </c>
      <c r="B23" s="2" t="s">
        <v>39</v>
      </c>
      <c r="C23" s="9"/>
      <c r="D23" s="9"/>
      <c r="E23" s="9"/>
      <c r="F23" s="3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 t="s">
        <v>40</v>
      </c>
      <c r="B25" s="21" t="s">
        <v>86</v>
      </c>
      <c r="C25" s="11"/>
      <c r="D25" s="11"/>
      <c r="E25" s="11"/>
      <c r="F25" s="27"/>
      <c r="G25" s="1"/>
    </row>
    <row r="26" spans="1:7" ht="12.75">
      <c r="A26" s="1"/>
      <c r="B26" s="18" t="s">
        <v>93</v>
      </c>
      <c r="C26" s="10"/>
      <c r="D26" s="10"/>
      <c r="E26" s="10"/>
      <c r="F26" s="16"/>
      <c r="G26" s="1"/>
    </row>
    <row r="27" spans="1:7" ht="12.75">
      <c r="A27" s="1"/>
      <c r="B27" s="18" t="s">
        <v>92</v>
      </c>
      <c r="C27" s="10"/>
      <c r="D27" s="10"/>
      <c r="E27" s="10"/>
      <c r="F27" s="16"/>
      <c r="G27" s="1"/>
    </row>
    <row r="28" spans="1:7" ht="12.75">
      <c r="A28" s="1"/>
      <c r="B28" s="18" t="s">
        <v>87</v>
      </c>
      <c r="C28" s="10"/>
      <c r="D28" s="10"/>
      <c r="E28" s="10"/>
      <c r="F28" s="16"/>
      <c r="G28" s="1"/>
    </row>
    <row r="29" spans="1:7" ht="12.75">
      <c r="A29" s="1"/>
      <c r="B29" s="18" t="s">
        <v>88</v>
      </c>
      <c r="C29" s="10"/>
      <c r="D29" s="10"/>
      <c r="E29" s="10"/>
      <c r="F29" s="16"/>
      <c r="G29" s="1"/>
    </row>
    <row r="30" spans="1:7" ht="12.75">
      <c r="A30" s="1"/>
      <c r="B30" s="18" t="s">
        <v>94</v>
      </c>
      <c r="C30" s="10"/>
      <c r="D30" s="10"/>
      <c r="E30" s="10"/>
      <c r="F30" s="16"/>
      <c r="G30" s="1"/>
    </row>
    <row r="31" spans="1:7" ht="12.75">
      <c r="A31" s="1"/>
      <c r="B31" s="18" t="s">
        <v>89</v>
      </c>
      <c r="C31" s="10"/>
      <c r="D31" s="10"/>
      <c r="E31" s="10"/>
      <c r="F31" s="16"/>
      <c r="G31" s="1"/>
    </row>
    <row r="32" spans="1:7" ht="12.75">
      <c r="A32" s="1"/>
      <c r="B32" s="18" t="s">
        <v>90</v>
      </c>
      <c r="C32" s="10"/>
      <c r="D32" s="10"/>
      <c r="E32" s="10"/>
      <c r="F32" s="16"/>
      <c r="G32" s="1"/>
    </row>
    <row r="33" spans="1:7" ht="12.75">
      <c r="A33" s="1"/>
      <c r="B33" s="19" t="s">
        <v>91</v>
      </c>
      <c r="C33" s="13"/>
      <c r="D33" s="13"/>
      <c r="E33" s="13"/>
      <c r="F33" s="15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 t="s">
        <v>63</v>
      </c>
      <c r="B35" s="21" t="s">
        <v>41</v>
      </c>
      <c r="C35" s="11"/>
      <c r="D35" s="11"/>
      <c r="E35" s="11"/>
      <c r="F35" s="27"/>
      <c r="G35" s="1"/>
    </row>
    <row r="36" spans="1:7" ht="12.75">
      <c r="A36" s="1"/>
      <c r="B36" s="18" t="s">
        <v>42</v>
      </c>
      <c r="C36" s="10"/>
      <c r="D36" s="10"/>
      <c r="E36" s="10"/>
      <c r="F36" s="16"/>
      <c r="G36" s="1"/>
    </row>
    <row r="37" spans="1:7" ht="12.75">
      <c r="A37" s="1"/>
      <c r="B37" s="19" t="s">
        <v>43</v>
      </c>
      <c r="C37" s="13"/>
      <c r="D37" s="13"/>
      <c r="E37" s="13"/>
      <c r="F37" s="15"/>
      <c r="G37" s="1"/>
    </row>
    <row r="38" spans="1:7" ht="12.75">
      <c r="A38" s="1"/>
      <c r="B38" s="1"/>
      <c r="C38" s="1"/>
      <c r="D38" s="1"/>
      <c r="E38" s="1"/>
      <c r="F38" s="1"/>
      <c r="G38" s="1"/>
    </row>
  </sheetData>
  <sheetProtection sheet="1" objects="1" scenarios="1" selectLockedCells="1" selectUnlockedCells="1"/>
  <mergeCells count="2">
    <mergeCell ref="B5:C5"/>
    <mergeCell ref="B7:E7"/>
  </mergeCells>
  <dataValidations count="3">
    <dataValidation type="list" allowBlank="1" showInputMessage="1" showErrorMessage="1" sqref="D15:D20">
      <formula1>"Round Robin,Match Race,Heats &amp; Final,Eliminate &amp; Final"</formula1>
    </dataValidation>
    <dataValidation type="date" operator="greaterThan" allowBlank="1" showInputMessage="1" showErrorMessage="1" sqref="B5">
      <formula1>38838</formula1>
    </dataValidation>
    <dataValidation type="list" allowBlank="1" showInputMessage="1" showErrorMessage="1" sqref="C9:C12">
      <formula1>"Blue, Green, Grey, Orange, Pink, Purple, Red, White, Yellow"</formula1>
    </dataValidation>
  </dataValidations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75"/>
  <sheetViews>
    <sheetView workbookViewId="0" topLeftCell="G3">
      <selection activeCell="O6" sqref="O6:R18"/>
    </sheetView>
  </sheetViews>
  <sheetFormatPr defaultColWidth="9.140625" defaultRowHeight="12.75"/>
  <cols>
    <col min="1" max="1" width="9.140625" style="1" customWidth="1"/>
    <col min="2" max="3" width="9.140625" style="10" customWidth="1"/>
    <col min="4" max="11" width="9.140625" style="1" customWidth="1"/>
    <col min="12" max="14" width="9.140625" style="50" customWidth="1"/>
  </cols>
  <sheetData>
    <row r="1" spans="1:3" ht="12.75">
      <c r="A1" s="1" t="s">
        <v>25</v>
      </c>
      <c r="B1" s="1"/>
      <c r="C1" s="1"/>
    </row>
    <row r="2" spans="1:14" s="47" customFormat="1" ht="45.75" customHeight="1">
      <c r="A2" s="45"/>
      <c r="B2" s="46"/>
      <c r="C2" s="46" t="s">
        <v>59</v>
      </c>
      <c r="D2" s="44"/>
      <c r="E2" s="46" t="s">
        <v>44</v>
      </c>
      <c r="F2" s="46" t="s">
        <v>45</v>
      </c>
      <c r="G2" s="46" t="s">
        <v>47</v>
      </c>
      <c r="H2" s="45"/>
      <c r="I2" s="45"/>
      <c r="J2" s="45"/>
      <c r="K2" s="45"/>
      <c r="L2" s="64"/>
      <c r="M2" s="64"/>
      <c r="N2" s="64"/>
    </row>
    <row r="3" spans="1:14" s="28" customFormat="1" ht="12.75">
      <c r="A3" s="29"/>
      <c r="B3" s="31"/>
      <c r="C3" s="39"/>
      <c r="D3" s="38" t="s">
        <v>28</v>
      </c>
      <c r="E3" s="39" t="s">
        <v>29</v>
      </c>
      <c r="F3" s="31" t="s">
        <v>46</v>
      </c>
      <c r="G3" s="31"/>
      <c r="H3" s="29"/>
      <c r="I3" s="29"/>
      <c r="J3" s="29"/>
      <c r="K3" s="29"/>
      <c r="L3" s="65"/>
      <c r="M3" s="65"/>
      <c r="N3" s="65"/>
    </row>
    <row r="4" spans="1:14" s="28" customFormat="1" ht="12.75">
      <c r="A4" s="1"/>
      <c r="B4" s="29"/>
      <c r="C4" s="40"/>
      <c r="D4" s="40"/>
      <c r="E4" s="40"/>
      <c r="F4" s="40"/>
      <c r="G4" s="29"/>
      <c r="H4" s="29"/>
      <c r="I4" s="29"/>
      <c r="J4" s="29"/>
      <c r="K4" s="29"/>
      <c r="L4" s="29"/>
      <c r="M4" s="65"/>
      <c r="N4" s="65"/>
    </row>
    <row r="5" spans="2:14" ht="12.75">
      <c r="B5" s="1"/>
      <c r="C5" s="179" t="s">
        <v>0</v>
      </c>
      <c r="D5" s="180"/>
      <c r="E5" s="183" t="s">
        <v>1</v>
      </c>
      <c r="F5" s="184"/>
      <c r="G5" s="187" t="s">
        <v>2</v>
      </c>
      <c r="H5" s="188"/>
      <c r="I5" s="191" t="s">
        <v>3</v>
      </c>
      <c r="J5" s="192"/>
      <c r="K5" s="175" t="s">
        <v>103</v>
      </c>
      <c r="L5" s="176"/>
      <c r="M5" s="175" t="s">
        <v>104</v>
      </c>
      <c r="N5" s="176"/>
    </row>
    <row r="6" spans="2:18" ht="12.75">
      <c r="B6" s="1"/>
      <c r="C6" s="181" t="str">
        <f>'Race meet'!$C$9</f>
        <v>Orange</v>
      </c>
      <c r="D6" s="182"/>
      <c r="E6" s="185" t="str">
        <f>'Race meet'!$C$10</f>
        <v>Blue</v>
      </c>
      <c r="F6" s="186"/>
      <c r="G6" s="189" t="str">
        <f>'Race meet'!$C$11</f>
        <v>Yellow</v>
      </c>
      <c r="H6" s="190"/>
      <c r="I6" s="193" t="str">
        <f>'Race meet'!$C$12</f>
        <v>Pink</v>
      </c>
      <c r="J6" s="194"/>
      <c r="K6" s="177" t="s">
        <v>106</v>
      </c>
      <c r="L6" s="178"/>
      <c r="M6" s="177" t="s">
        <v>106</v>
      </c>
      <c r="N6" s="178"/>
      <c r="P6" s="99"/>
      <c r="Q6" s="99" t="s">
        <v>127</v>
      </c>
      <c r="R6" s="100"/>
    </row>
    <row r="7" spans="1:18" ht="12.75">
      <c r="A7" s="2" t="s">
        <v>102</v>
      </c>
      <c r="B7" s="2" t="s">
        <v>5</v>
      </c>
      <c r="C7" s="122" t="s">
        <v>7</v>
      </c>
      <c r="D7" s="123" t="s">
        <v>6</v>
      </c>
      <c r="E7" s="68" t="s">
        <v>7</v>
      </c>
      <c r="F7" s="68" t="s">
        <v>6</v>
      </c>
      <c r="G7" s="117" t="s">
        <v>7</v>
      </c>
      <c r="H7" s="58" t="s">
        <v>6</v>
      </c>
      <c r="I7" s="143" t="s">
        <v>7</v>
      </c>
      <c r="J7" s="143" t="s">
        <v>6</v>
      </c>
      <c r="K7" s="5" t="s">
        <v>8</v>
      </c>
      <c r="L7" s="5" t="s">
        <v>9</v>
      </c>
      <c r="M7" s="6" t="s">
        <v>8</v>
      </c>
      <c r="N7" s="5" t="s">
        <v>9</v>
      </c>
      <c r="P7" s="101" t="s">
        <v>128</v>
      </c>
      <c r="Q7" s="101" t="s">
        <v>128</v>
      </c>
      <c r="R7" s="101" t="s">
        <v>19</v>
      </c>
    </row>
    <row r="8" spans="1:18" ht="12.75">
      <c r="A8" s="23" t="s">
        <v>104</v>
      </c>
      <c r="B8" s="90" t="s">
        <v>119</v>
      </c>
      <c r="C8" s="124">
        <f aca="true" t="shared" si="0" ref="C8:C23">IF($B8&gt;"",INDEX($B$27:$B$43,MATCH($B8,C$27:C$43,0),1),"")</f>
        <v>7</v>
      </c>
      <c r="D8" s="125">
        <f aca="true" t="shared" si="1" ref="D8:D23">IF($B8&gt;"",INDEX(D$27:D$43,MATCH($B8,C$27:C$43,0),1),0)</f>
        <v>6</v>
      </c>
      <c r="E8" s="70">
        <f aca="true" t="shared" si="2" ref="E8:E23">IF($B8&gt;"",INDEX($B$27:$B$43,MATCH($B8,E$27:E$43,0),1),"")</f>
        <v>6</v>
      </c>
      <c r="F8" s="70">
        <f aca="true" t="shared" si="3" ref="F8:F23">IF($B8&gt;"",INDEX(F$27:F$43,MATCH($B8,E$27:E$43,0),1),0)</f>
        <v>6</v>
      </c>
      <c r="G8" s="96">
        <f aca="true" t="shared" si="4" ref="G8:G23">IF($B8&gt;"",INDEX($B$27:$B$43,MATCH($B8,G$27:G$43,0),1),"")</f>
        <v>8</v>
      </c>
      <c r="H8" s="94">
        <f aca="true" t="shared" si="5" ref="H8:H23">IF($B8&gt;"",INDEX(H$27:H$43,MATCH($B8,G$27:G$43,0),1),0)</f>
        <v>6</v>
      </c>
      <c r="I8" s="144">
        <f aca="true" t="shared" si="6" ref="I8:I23">IF($B8&gt;"",INDEX($B$27:$B$43,MATCH($B8,I$27:I$43,0),1),"")</f>
        <v>2</v>
      </c>
      <c r="J8" s="145">
        <f aca="true" t="shared" si="7" ref="J8:J23">IF($B8&gt;"",INDEX(J$27:J$43,MATCH($B8,I$27:I$43,0),1),0)</f>
        <v>7</v>
      </c>
      <c r="K8" s="21">
        <f>IF($A8=K$5,$D8+$F8+$H8+$J8,0)</f>
        <v>0</v>
      </c>
      <c r="L8" s="7">
        <f aca="true" t="shared" si="8" ref="L8:L23">IF($K$5=$A8,RANK(K8,K$8:K$23),"")</f>
      </c>
      <c r="M8" s="27">
        <f>IF($A8=M$5,$D8+$F8+$H8+$J8,0)</f>
        <v>25</v>
      </c>
      <c r="N8" s="7">
        <f>IF($M$5=$A8,RANK(M8,M$8:M$23),"")</f>
        <v>2</v>
      </c>
      <c r="O8" t="str">
        <f>IF(B8&gt;"",B8,"")</f>
        <v>Cam</v>
      </c>
      <c r="P8" s="102">
        <v>17</v>
      </c>
      <c r="Q8" s="102">
        <v>2</v>
      </c>
      <c r="R8" s="103">
        <f>P8+Q8</f>
        <v>19</v>
      </c>
    </row>
    <row r="9" spans="1:18" ht="12.75">
      <c r="A9" s="24" t="s">
        <v>104</v>
      </c>
      <c r="B9" s="91" t="s">
        <v>118</v>
      </c>
      <c r="C9" s="124">
        <f t="shared" si="0"/>
        <v>3</v>
      </c>
      <c r="D9" s="125">
        <f t="shared" si="1"/>
        <v>4</v>
      </c>
      <c r="E9" s="70">
        <f t="shared" si="2"/>
        <v>4</v>
      </c>
      <c r="F9" s="70">
        <f t="shared" si="3"/>
        <v>4</v>
      </c>
      <c r="G9" s="96">
        <f t="shared" si="4"/>
        <v>6</v>
      </c>
      <c r="H9" s="94">
        <f t="shared" si="5"/>
        <v>4</v>
      </c>
      <c r="I9" s="144">
        <f t="shared" si="6"/>
        <v>7</v>
      </c>
      <c r="J9" s="145">
        <f t="shared" si="7"/>
        <v>5</v>
      </c>
      <c r="K9" s="18">
        <f aca="true" t="shared" si="9" ref="K9:K23">IF($A9=K$5,$D9+$F9+$H9+$J9,0)</f>
        <v>0</v>
      </c>
      <c r="L9" s="5">
        <f t="shared" si="8"/>
      </c>
      <c r="M9" s="16">
        <f aca="true" t="shared" si="10" ref="M9:M23">IF($A9=M$5,$D9+$F9+$H9+$J9,0)</f>
        <v>17</v>
      </c>
      <c r="N9" s="5">
        <f>IF($M$5=$A9,RANK(M9,M$8:M$23),"")</f>
        <v>6</v>
      </c>
      <c r="O9" t="str">
        <f aca="true" t="shared" si="11" ref="O9:O23">IF(B9&gt;"",B9,"")</f>
        <v>Chris</v>
      </c>
      <c r="P9" s="102">
        <v>12</v>
      </c>
      <c r="Q9" s="102"/>
      <c r="R9" s="103">
        <f>P9+Q9</f>
        <v>12</v>
      </c>
    </row>
    <row r="10" spans="1:18" ht="12.75">
      <c r="A10" s="24" t="s">
        <v>104</v>
      </c>
      <c r="B10" s="91" t="s">
        <v>113</v>
      </c>
      <c r="C10" s="124">
        <f t="shared" si="0"/>
        <v>8</v>
      </c>
      <c r="D10" s="125">
        <f t="shared" si="1"/>
        <v>6</v>
      </c>
      <c r="E10" s="70">
        <f t="shared" si="2"/>
        <v>9</v>
      </c>
      <c r="F10" s="70">
        <f t="shared" si="3"/>
        <v>6</v>
      </c>
      <c r="G10" s="96">
        <f t="shared" si="4"/>
        <v>1</v>
      </c>
      <c r="H10" s="94">
        <f t="shared" si="5"/>
        <v>6</v>
      </c>
      <c r="I10" s="144">
        <f t="shared" si="6"/>
        <v>5</v>
      </c>
      <c r="J10" s="145">
        <f t="shared" si="7"/>
        <v>7</v>
      </c>
      <c r="K10" s="18">
        <f t="shared" si="9"/>
        <v>0</v>
      </c>
      <c r="L10" s="5">
        <f t="shared" si="8"/>
      </c>
      <c r="M10" s="16">
        <f t="shared" si="10"/>
        <v>25</v>
      </c>
      <c r="N10" s="5">
        <f aca="true" t="shared" si="12" ref="N10:N23">IF($M$5=$A10,RANK(M10,M$8:M$23),"")</f>
        <v>2</v>
      </c>
      <c r="O10" t="str">
        <f t="shared" si="11"/>
        <v>Garth</v>
      </c>
      <c r="P10" s="102">
        <v>17</v>
      </c>
      <c r="Q10" s="102">
        <v>1</v>
      </c>
      <c r="R10" s="103">
        <f aca="true" t="shared" si="13" ref="R10:R21">P10+Q10</f>
        <v>18</v>
      </c>
    </row>
    <row r="11" spans="1:18" ht="12.75">
      <c r="A11" s="24" t="s">
        <v>104</v>
      </c>
      <c r="B11" s="91" t="s">
        <v>117</v>
      </c>
      <c r="C11" s="124">
        <f t="shared" si="0"/>
        <v>2</v>
      </c>
      <c r="D11" s="125">
        <f t="shared" si="1"/>
        <v>4</v>
      </c>
      <c r="E11" s="70">
        <f t="shared" si="2"/>
        <v>8</v>
      </c>
      <c r="F11" s="70">
        <f t="shared" si="3"/>
        <v>5</v>
      </c>
      <c r="G11" s="96">
        <f t="shared" si="4"/>
        <v>5</v>
      </c>
      <c r="H11" s="94">
        <f t="shared" si="5"/>
        <v>4</v>
      </c>
      <c r="I11" s="144">
        <f t="shared" si="6"/>
        <v>9</v>
      </c>
      <c r="J11" s="145">
        <f t="shared" si="7"/>
        <v>5</v>
      </c>
      <c r="K11" s="18">
        <f t="shared" si="9"/>
        <v>0</v>
      </c>
      <c r="L11" s="5">
        <f t="shared" si="8"/>
      </c>
      <c r="M11" s="16">
        <f t="shared" si="10"/>
        <v>18</v>
      </c>
      <c r="N11" s="5">
        <f t="shared" si="12"/>
        <v>5</v>
      </c>
      <c r="O11" t="str">
        <f t="shared" si="11"/>
        <v>Kev</v>
      </c>
      <c r="P11" s="102">
        <v>13</v>
      </c>
      <c r="Q11" s="102"/>
      <c r="R11" s="103">
        <f t="shared" si="13"/>
        <v>13</v>
      </c>
    </row>
    <row r="12" spans="1:18" ht="12.75">
      <c r="A12" s="24" t="s">
        <v>103</v>
      </c>
      <c r="B12" s="91" t="s">
        <v>112</v>
      </c>
      <c r="C12" s="124">
        <f t="shared" si="0"/>
        <v>10</v>
      </c>
      <c r="D12" s="125">
        <f t="shared" si="1"/>
        <v>8</v>
      </c>
      <c r="E12" s="70">
        <f t="shared" si="2"/>
        <v>3</v>
      </c>
      <c r="F12" s="70">
        <f t="shared" si="3"/>
        <v>7</v>
      </c>
      <c r="G12" s="96">
        <f t="shared" si="4"/>
        <v>7</v>
      </c>
      <c r="H12" s="94">
        <f t="shared" si="5"/>
        <v>7</v>
      </c>
      <c r="I12" s="144">
        <f t="shared" si="6"/>
        <v>4</v>
      </c>
      <c r="J12" s="145">
        <f t="shared" si="7"/>
        <v>8</v>
      </c>
      <c r="K12" s="18">
        <f t="shared" si="9"/>
        <v>30</v>
      </c>
      <c r="L12" s="5">
        <f t="shared" si="8"/>
        <v>1</v>
      </c>
      <c r="M12" s="16">
        <f t="shared" si="10"/>
        <v>0</v>
      </c>
      <c r="N12" s="5">
        <f t="shared" si="12"/>
      </c>
      <c r="O12" t="str">
        <f t="shared" si="11"/>
        <v>Karl</v>
      </c>
      <c r="P12" s="102">
        <v>20</v>
      </c>
      <c r="Q12" s="102">
        <v>4</v>
      </c>
      <c r="R12" s="103">
        <f t="shared" si="13"/>
        <v>24</v>
      </c>
    </row>
    <row r="13" spans="1:18" ht="12.75">
      <c r="A13" s="24" t="s">
        <v>103</v>
      </c>
      <c r="B13" s="91" t="s">
        <v>110</v>
      </c>
      <c r="C13" s="124">
        <f t="shared" si="0"/>
        <v>5</v>
      </c>
      <c r="D13" s="125">
        <f t="shared" si="1"/>
        <v>6</v>
      </c>
      <c r="E13" s="70">
        <f t="shared" si="2"/>
        <v>1</v>
      </c>
      <c r="F13" s="70">
        <f t="shared" si="3"/>
        <v>6</v>
      </c>
      <c r="G13" s="96">
        <f t="shared" si="4"/>
        <v>3</v>
      </c>
      <c r="H13" s="94">
        <f t="shared" si="5"/>
        <v>5</v>
      </c>
      <c r="I13" s="144">
        <f t="shared" si="6"/>
        <v>10</v>
      </c>
      <c r="J13" s="145">
        <f t="shared" si="7"/>
        <v>7</v>
      </c>
      <c r="K13" s="18">
        <f t="shared" si="9"/>
        <v>24</v>
      </c>
      <c r="L13" s="5">
        <f t="shared" si="8"/>
        <v>4</v>
      </c>
      <c r="M13" s="16">
        <f t="shared" si="10"/>
        <v>0</v>
      </c>
      <c r="N13" s="5">
        <f t="shared" si="12"/>
      </c>
      <c r="O13" t="str">
        <f t="shared" si="11"/>
        <v>Geoff</v>
      </c>
      <c r="P13" s="102">
        <v>14</v>
      </c>
      <c r="Q13" s="102"/>
      <c r="R13" s="103">
        <f t="shared" si="13"/>
        <v>14</v>
      </c>
    </row>
    <row r="14" spans="1:18" ht="12.75">
      <c r="A14" s="24" t="s">
        <v>103</v>
      </c>
      <c r="B14" s="91" t="s">
        <v>111</v>
      </c>
      <c r="C14" s="124">
        <f t="shared" si="0"/>
        <v>9</v>
      </c>
      <c r="D14" s="125">
        <f t="shared" si="1"/>
        <v>7</v>
      </c>
      <c r="E14" s="70">
        <f t="shared" si="2"/>
        <v>5</v>
      </c>
      <c r="F14" s="70">
        <f t="shared" si="3"/>
        <v>7</v>
      </c>
      <c r="G14" s="96">
        <f t="shared" si="4"/>
        <v>10</v>
      </c>
      <c r="H14" s="94">
        <f t="shared" si="5"/>
        <v>6</v>
      </c>
      <c r="I14" s="144">
        <f t="shared" si="6"/>
        <v>1</v>
      </c>
      <c r="J14" s="145">
        <f t="shared" si="7"/>
        <v>7</v>
      </c>
      <c r="K14" s="18">
        <f t="shared" si="9"/>
        <v>27</v>
      </c>
      <c r="L14" s="5">
        <f t="shared" si="8"/>
        <v>2</v>
      </c>
      <c r="M14" s="16">
        <f t="shared" si="10"/>
        <v>0</v>
      </c>
      <c r="N14" s="5">
        <f t="shared" si="12"/>
      </c>
      <c r="O14" t="str">
        <f t="shared" si="11"/>
        <v>Tracey</v>
      </c>
      <c r="P14" s="102">
        <v>17</v>
      </c>
      <c r="Q14" s="102">
        <v>2</v>
      </c>
      <c r="R14" s="103">
        <f t="shared" si="13"/>
        <v>19</v>
      </c>
    </row>
    <row r="15" spans="1:18" ht="12.75">
      <c r="A15" s="24" t="s">
        <v>103</v>
      </c>
      <c r="B15" s="91" t="s">
        <v>114</v>
      </c>
      <c r="C15" s="124">
        <f t="shared" si="0"/>
        <v>1</v>
      </c>
      <c r="D15" s="125">
        <f t="shared" si="1"/>
        <v>7</v>
      </c>
      <c r="E15" s="70">
        <f t="shared" si="2"/>
        <v>10</v>
      </c>
      <c r="F15" s="70">
        <f t="shared" si="3"/>
        <v>6</v>
      </c>
      <c r="G15" s="96">
        <f t="shared" si="4"/>
        <v>4</v>
      </c>
      <c r="H15" s="94">
        <f t="shared" si="5"/>
        <v>7</v>
      </c>
      <c r="I15" s="144">
        <f t="shared" si="6"/>
        <v>3</v>
      </c>
      <c r="J15" s="145">
        <f t="shared" si="7"/>
        <v>7</v>
      </c>
      <c r="K15" s="18">
        <f t="shared" si="9"/>
        <v>27</v>
      </c>
      <c r="L15" s="5">
        <f t="shared" si="8"/>
        <v>2</v>
      </c>
      <c r="M15" s="16">
        <f t="shared" si="10"/>
        <v>0</v>
      </c>
      <c r="N15" s="5">
        <f t="shared" si="12"/>
      </c>
      <c r="O15" t="str">
        <f t="shared" si="11"/>
        <v>Dave G</v>
      </c>
      <c r="P15" s="102">
        <v>17</v>
      </c>
      <c r="Q15" s="103">
        <v>2</v>
      </c>
      <c r="R15" s="103">
        <f t="shared" si="13"/>
        <v>19</v>
      </c>
    </row>
    <row r="16" spans="1:18" ht="12.75">
      <c r="A16" s="24" t="s">
        <v>104</v>
      </c>
      <c r="B16" s="91" t="s">
        <v>121</v>
      </c>
      <c r="C16" s="124">
        <f t="shared" si="0"/>
        <v>6</v>
      </c>
      <c r="D16" s="125">
        <f t="shared" si="1"/>
        <v>7</v>
      </c>
      <c r="E16" s="70">
        <f t="shared" si="2"/>
        <v>2</v>
      </c>
      <c r="F16" s="70">
        <f t="shared" si="3"/>
        <v>7</v>
      </c>
      <c r="G16" s="96">
        <f t="shared" si="4"/>
        <v>9</v>
      </c>
      <c r="H16" s="94">
        <f t="shared" si="5"/>
        <v>7</v>
      </c>
      <c r="I16" s="144">
        <f t="shared" si="6"/>
        <v>8</v>
      </c>
      <c r="J16" s="145">
        <f t="shared" si="7"/>
        <v>6</v>
      </c>
      <c r="K16" s="18">
        <f t="shared" si="9"/>
        <v>0</v>
      </c>
      <c r="L16" s="5">
        <f t="shared" si="8"/>
      </c>
      <c r="M16" s="16">
        <f t="shared" si="10"/>
        <v>27</v>
      </c>
      <c r="N16" s="5">
        <f t="shared" si="12"/>
        <v>1</v>
      </c>
      <c r="O16" t="str">
        <f t="shared" si="11"/>
        <v>Chad</v>
      </c>
      <c r="P16" s="102">
        <v>20</v>
      </c>
      <c r="Q16" s="103">
        <v>3</v>
      </c>
      <c r="R16" s="103">
        <f t="shared" si="13"/>
        <v>23</v>
      </c>
    </row>
    <row r="17" spans="1:18" ht="12.75">
      <c r="A17" s="24" t="s">
        <v>104</v>
      </c>
      <c r="B17" s="91" t="s">
        <v>141</v>
      </c>
      <c r="C17" s="124">
        <f t="shared" si="0"/>
        <v>4</v>
      </c>
      <c r="D17" s="125">
        <f t="shared" si="1"/>
        <v>4</v>
      </c>
      <c r="E17" s="70">
        <f t="shared" si="2"/>
        <v>7</v>
      </c>
      <c r="F17" s="70">
        <f t="shared" si="3"/>
        <v>6</v>
      </c>
      <c r="G17" s="96">
        <f t="shared" si="4"/>
        <v>2</v>
      </c>
      <c r="H17" s="94">
        <f t="shared" si="5"/>
        <v>5</v>
      </c>
      <c r="I17" s="144">
        <f t="shared" si="6"/>
        <v>6</v>
      </c>
      <c r="J17" s="145">
        <f t="shared" si="7"/>
        <v>5</v>
      </c>
      <c r="K17" s="18">
        <f t="shared" si="9"/>
        <v>0</v>
      </c>
      <c r="L17" s="5">
        <f t="shared" si="8"/>
      </c>
      <c r="M17" s="16">
        <f t="shared" si="10"/>
        <v>20</v>
      </c>
      <c r="N17" s="5">
        <f t="shared" si="12"/>
        <v>4</v>
      </c>
      <c r="O17" t="str">
        <f t="shared" si="11"/>
        <v>Michael</v>
      </c>
      <c r="P17" s="102">
        <v>14</v>
      </c>
      <c r="Q17" s="103"/>
      <c r="R17" s="103">
        <f t="shared" si="13"/>
        <v>14</v>
      </c>
    </row>
    <row r="18" spans="1:18" ht="12.75">
      <c r="A18" s="24"/>
      <c r="B18" s="91"/>
      <c r="C18" s="124">
        <f t="shared" si="0"/>
      </c>
      <c r="D18" s="125">
        <f t="shared" si="1"/>
        <v>0</v>
      </c>
      <c r="E18" s="70">
        <f t="shared" si="2"/>
      </c>
      <c r="F18" s="70">
        <f t="shared" si="3"/>
        <v>0</v>
      </c>
      <c r="G18" s="96">
        <f t="shared" si="4"/>
      </c>
      <c r="H18" s="94">
        <f t="shared" si="5"/>
        <v>0</v>
      </c>
      <c r="I18" s="144">
        <f t="shared" si="6"/>
      </c>
      <c r="J18" s="145">
        <f t="shared" si="7"/>
        <v>0</v>
      </c>
      <c r="K18" s="18">
        <f t="shared" si="9"/>
        <v>0</v>
      </c>
      <c r="L18" s="5">
        <f t="shared" si="8"/>
      </c>
      <c r="M18" s="16">
        <f t="shared" si="10"/>
        <v>0</v>
      </c>
      <c r="N18" s="5">
        <f t="shared" si="12"/>
      </c>
      <c r="O18">
        <f t="shared" si="11"/>
      </c>
      <c r="P18" s="102"/>
      <c r="Q18" s="103"/>
      <c r="R18" s="103">
        <f t="shared" si="13"/>
        <v>0</v>
      </c>
    </row>
    <row r="19" spans="1:18" ht="12.75">
      <c r="A19" s="24"/>
      <c r="B19" s="91"/>
      <c r="C19" s="124">
        <f t="shared" si="0"/>
      </c>
      <c r="D19" s="125">
        <f t="shared" si="1"/>
        <v>0</v>
      </c>
      <c r="E19" s="70">
        <f t="shared" si="2"/>
      </c>
      <c r="F19" s="70">
        <f t="shared" si="3"/>
        <v>0</v>
      </c>
      <c r="G19" s="96">
        <f t="shared" si="4"/>
      </c>
      <c r="H19" s="94">
        <f t="shared" si="5"/>
        <v>0</v>
      </c>
      <c r="I19" s="144">
        <f t="shared" si="6"/>
      </c>
      <c r="J19" s="145">
        <f t="shared" si="7"/>
        <v>0</v>
      </c>
      <c r="K19" s="18">
        <f t="shared" si="9"/>
        <v>0</v>
      </c>
      <c r="L19" s="5">
        <f t="shared" si="8"/>
      </c>
      <c r="M19" s="16">
        <f t="shared" si="10"/>
        <v>0</v>
      </c>
      <c r="N19" s="5">
        <f t="shared" si="12"/>
      </c>
      <c r="O19">
        <f t="shared" si="11"/>
      </c>
      <c r="P19" s="102"/>
      <c r="Q19" s="103"/>
      <c r="R19" s="103">
        <f t="shared" si="13"/>
        <v>0</v>
      </c>
    </row>
    <row r="20" spans="1:18" ht="12.75">
      <c r="A20" s="24"/>
      <c r="B20" s="91"/>
      <c r="C20" s="124">
        <f t="shared" si="0"/>
      </c>
      <c r="D20" s="125">
        <f t="shared" si="1"/>
        <v>0</v>
      </c>
      <c r="E20" s="70">
        <f t="shared" si="2"/>
      </c>
      <c r="F20" s="70">
        <f t="shared" si="3"/>
        <v>0</v>
      </c>
      <c r="G20" s="96">
        <f t="shared" si="4"/>
      </c>
      <c r="H20" s="94">
        <f t="shared" si="5"/>
        <v>0</v>
      </c>
      <c r="I20" s="144">
        <f t="shared" si="6"/>
      </c>
      <c r="J20" s="145">
        <f t="shared" si="7"/>
        <v>0</v>
      </c>
      <c r="K20" s="18">
        <f t="shared" si="9"/>
        <v>0</v>
      </c>
      <c r="L20" s="5">
        <f t="shared" si="8"/>
      </c>
      <c r="M20" s="16">
        <f t="shared" si="10"/>
        <v>0</v>
      </c>
      <c r="N20" s="5">
        <f t="shared" si="12"/>
      </c>
      <c r="O20">
        <f t="shared" si="11"/>
      </c>
      <c r="P20" s="102"/>
      <c r="Q20" s="103"/>
      <c r="R20" s="103">
        <f t="shared" si="13"/>
        <v>0</v>
      </c>
    </row>
    <row r="21" spans="1:18" ht="12.75">
      <c r="A21" s="24"/>
      <c r="B21" s="91"/>
      <c r="C21" s="124">
        <f t="shared" si="0"/>
      </c>
      <c r="D21" s="125">
        <f t="shared" si="1"/>
        <v>0</v>
      </c>
      <c r="E21" s="70">
        <f t="shared" si="2"/>
      </c>
      <c r="F21" s="70">
        <f t="shared" si="3"/>
        <v>0</v>
      </c>
      <c r="G21" s="96">
        <f t="shared" si="4"/>
      </c>
      <c r="H21" s="94">
        <f t="shared" si="5"/>
        <v>0</v>
      </c>
      <c r="I21" s="144">
        <f t="shared" si="6"/>
      </c>
      <c r="J21" s="145">
        <f t="shared" si="7"/>
        <v>0</v>
      </c>
      <c r="K21" s="18">
        <f t="shared" si="9"/>
        <v>0</v>
      </c>
      <c r="L21" s="5">
        <f t="shared" si="8"/>
      </c>
      <c r="M21" s="16">
        <f t="shared" si="10"/>
        <v>0</v>
      </c>
      <c r="N21" s="5">
        <f t="shared" si="12"/>
      </c>
      <c r="O21">
        <f t="shared" si="11"/>
      </c>
      <c r="P21" s="102"/>
      <c r="Q21" s="103"/>
      <c r="R21" s="103">
        <f t="shared" si="13"/>
        <v>0</v>
      </c>
    </row>
    <row r="22" spans="1:18" ht="12.75">
      <c r="A22" s="24"/>
      <c r="B22" s="91"/>
      <c r="C22" s="124">
        <f t="shared" si="0"/>
      </c>
      <c r="D22" s="125">
        <f t="shared" si="1"/>
        <v>0</v>
      </c>
      <c r="E22" s="70">
        <f t="shared" si="2"/>
      </c>
      <c r="F22" s="70">
        <f t="shared" si="3"/>
        <v>0</v>
      </c>
      <c r="G22" s="96">
        <f t="shared" si="4"/>
      </c>
      <c r="H22" s="94">
        <f t="shared" si="5"/>
        <v>0</v>
      </c>
      <c r="I22" s="144">
        <f t="shared" si="6"/>
      </c>
      <c r="J22" s="145">
        <f t="shared" si="7"/>
        <v>0</v>
      </c>
      <c r="K22" s="18">
        <f t="shared" si="9"/>
        <v>0</v>
      </c>
      <c r="L22" s="5">
        <f t="shared" si="8"/>
      </c>
      <c r="M22" s="16">
        <f t="shared" si="10"/>
        <v>0</v>
      </c>
      <c r="N22" s="5">
        <f t="shared" si="12"/>
      </c>
      <c r="O22">
        <f t="shared" si="11"/>
      </c>
      <c r="P22" s="102"/>
      <c r="Q22" s="103"/>
      <c r="R22" s="103"/>
    </row>
    <row r="23" spans="1:18" ht="12.75">
      <c r="A23" s="25"/>
      <c r="B23" s="25"/>
      <c r="C23" s="124">
        <f t="shared" si="0"/>
      </c>
      <c r="D23" s="125">
        <f t="shared" si="1"/>
        <v>0</v>
      </c>
      <c r="E23" s="70">
        <f t="shared" si="2"/>
      </c>
      <c r="F23" s="70">
        <f t="shared" si="3"/>
        <v>0</v>
      </c>
      <c r="G23" s="96">
        <f t="shared" si="4"/>
      </c>
      <c r="H23" s="94">
        <f t="shared" si="5"/>
        <v>0</v>
      </c>
      <c r="I23" s="144">
        <f t="shared" si="6"/>
      </c>
      <c r="J23" s="145">
        <f t="shared" si="7"/>
        <v>0</v>
      </c>
      <c r="K23" s="19">
        <f t="shared" si="9"/>
        <v>0</v>
      </c>
      <c r="L23" s="6">
        <f t="shared" si="8"/>
      </c>
      <c r="M23" s="15">
        <f t="shared" si="10"/>
        <v>0</v>
      </c>
      <c r="N23" s="6">
        <f t="shared" si="12"/>
      </c>
      <c r="O23">
        <f t="shared" si="11"/>
      </c>
      <c r="P23" s="104"/>
      <c r="Q23" s="104"/>
      <c r="R23" s="104"/>
    </row>
    <row r="24" spans="2:13" ht="12.75">
      <c r="B24" s="49" t="s">
        <v>18</v>
      </c>
      <c r="C24" s="9">
        <f>IF(COUNTA(B8:B23)&gt;4,COUNTA(B8:B23),4)</f>
        <v>10</v>
      </c>
      <c r="D24" s="9"/>
      <c r="E24" s="9"/>
      <c r="F24" s="9"/>
      <c r="G24" s="9"/>
      <c r="H24" s="9"/>
      <c r="I24" s="9"/>
      <c r="J24" s="9"/>
      <c r="K24" s="10"/>
      <c r="L24" s="10"/>
      <c r="M24" s="49"/>
    </row>
    <row r="25" spans="3:13" ht="12.75">
      <c r="C25" s="126" t="str">
        <f>C6</f>
        <v>Orange</v>
      </c>
      <c r="D25" s="67"/>
      <c r="E25" s="71" t="str">
        <f>E6</f>
        <v>Blue</v>
      </c>
      <c r="F25" s="72"/>
      <c r="G25" s="95" t="str">
        <f>G6</f>
        <v>Yellow</v>
      </c>
      <c r="H25" s="97"/>
      <c r="I25" s="129" t="str">
        <f>I6</f>
        <v>Pink</v>
      </c>
      <c r="J25" s="67"/>
      <c r="K25" s="10"/>
      <c r="L25" s="10"/>
      <c r="M25" s="49"/>
    </row>
    <row r="26" spans="2:12" ht="12.75">
      <c r="B26" s="20" t="s">
        <v>7</v>
      </c>
      <c r="C26" s="124" t="s">
        <v>5</v>
      </c>
      <c r="D26" s="60" t="s">
        <v>6</v>
      </c>
      <c r="E26" s="70" t="s">
        <v>5</v>
      </c>
      <c r="F26" s="73" t="s">
        <v>6</v>
      </c>
      <c r="G26" s="96" t="s">
        <v>5</v>
      </c>
      <c r="H26" s="93" t="s">
        <v>6</v>
      </c>
      <c r="I26" s="130" t="s">
        <v>5</v>
      </c>
      <c r="J26" s="60" t="s">
        <v>6</v>
      </c>
      <c r="L26" s="1"/>
    </row>
    <row r="27" spans="2:13" ht="12.75">
      <c r="B27" s="7">
        <v>1</v>
      </c>
      <c r="C27" s="146" t="str">
        <f>$B$15</f>
        <v>Dave G</v>
      </c>
      <c r="D27" s="32">
        <v>7</v>
      </c>
      <c r="E27" s="74" t="str">
        <f>$B$13</f>
        <v>Geoff</v>
      </c>
      <c r="F27" s="42">
        <v>6</v>
      </c>
      <c r="G27" s="118" t="str">
        <f>$B$10</f>
        <v>Garth</v>
      </c>
      <c r="H27" s="42">
        <v>6</v>
      </c>
      <c r="I27" s="148" t="str">
        <f>$B$14</f>
        <v>Tracey</v>
      </c>
      <c r="J27" s="119">
        <v>7</v>
      </c>
      <c r="K27" s="18"/>
      <c r="L27" s="10" t="s">
        <v>148</v>
      </c>
      <c r="M27" s="49"/>
    </row>
    <row r="28" spans="2:12" ht="12.75">
      <c r="B28" s="5">
        <v>2</v>
      </c>
      <c r="C28" s="147" t="str">
        <f>$B$11</f>
        <v>Kev</v>
      </c>
      <c r="D28" s="32">
        <v>4</v>
      </c>
      <c r="E28" s="75" t="str">
        <f>$B$16</f>
        <v>Chad</v>
      </c>
      <c r="F28" s="26">
        <v>7</v>
      </c>
      <c r="G28" s="59" t="str">
        <f>$B$17</f>
        <v>Michael</v>
      </c>
      <c r="H28" s="26">
        <v>5</v>
      </c>
      <c r="I28" s="148" t="str">
        <f>$B$8</f>
        <v>Cam</v>
      </c>
      <c r="J28" s="120">
        <v>7</v>
      </c>
      <c r="L28" s="1" t="s">
        <v>149</v>
      </c>
    </row>
    <row r="29" spans="2:12" ht="12.75">
      <c r="B29" s="5">
        <v>3</v>
      </c>
      <c r="C29" s="147" t="str">
        <f>$B$9</f>
        <v>Chris</v>
      </c>
      <c r="D29" s="32">
        <v>4</v>
      </c>
      <c r="E29" s="75" t="str">
        <f>$B$12</f>
        <v>Karl</v>
      </c>
      <c r="F29" s="26">
        <v>7</v>
      </c>
      <c r="G29" s="59" t="str">
        <f>$B$13</f>
        <v>Geoff</v>
      </c>
      <c r="H29" s="26">
        <v>5</v>
      </c>
      <c r="I29" s="148" t="str">
        <f>$B$15</f>
        <v>Dave G</v>
      </c>
      <c r="J29" s="120">
        <v>7</v>
      </c>
      <c r="L29" s="1" t="s">
        <v>150</v>
      </c>
    </row>
    <row r="30" spans="2:12" ht="12.75">
      <c r="B30" s="5">
        <v>4</v>
      </c>
      <c r="C30" s="147" t="str">
        <f>$B$17</f>
        <v>Michael</v>
      </c>
      <c r="D30" s="32">
        <v>4</v>
      </c>
      <c r="E30" s="75" t="str">
        <f>$B$9</f>
        <v>Chris</v>
      </c>
      <c r="F30" s="26">
        <v>4</v>
      </c>
      <c r="G30" s="59" t="str">
        <f>$B$15</f>
        <v>Dave G</v>
      </c>
      <c r="H30" s="26">
        <v>7</v>
      </c>
      <c r="I30" s="148" t="str">
        <f>$B$12</f>
        <v>Karl</v>
      </c>
      <c r="J30" s="120">
        <v>8</v>
      </c>
      <c r="L30" s="1" t="s">
        <v>151</v>
      </c>
    </row>
    <row r="31" spans="2:12" ht="12.75">
      <c r="B31" s="5">
        <v>5</v>
      </c>
      <c r="C31" s="147" t="str">
        <f>$B$13</f>
        <v>Geoff</v>
      </c>
      <c r="D31" s="32">
        <v>6</v>
      </c>
      <c r="E31" s="75" t="str">
        <f>$B$14</f>
        <v>Tracey</v>
      </c>
      <c r="F31" s="26">
        <v>7</v>
      </c>
      <c r="G31" s="59" t="str">
        <f>$B$11</f>
        <v>Kev</v>
      </c>
      <c r="H31" s="26">
        <v>4</v>
      </c>
      <c r="I31" s="148" t="str">
        <f>$B$10</f>
        <v>Garth</v>
      </c>
      <c r="J31" s="120">
        <v>7</v>
      </c>
      <c r="L31" s="1" t="s">
        <v>152</v>
      </c>
    </row>
    <row r="32" spans="2:12" ht="12.75">
      <c r="B32" s="5">
        <v>6</v>
      </c>
      <c r="C32" s="147" t="str">
        <f>$B$16</f>
        <v>Chad</v>
      </c>
      <c r="D32" s="32">
        <v>7</v>
      </c>
      <c r="E32" s="75" t="str">
        <f>$B$8</f>
        <v>Cam</v>
      </c>
      <c r="F32" s="26">
        <v>6</v>
      </c>
      <c r="G32" s="59" t="str">
        <f>$B$9</f>
        <v>Chris</v>
      </c>
      <c r="H32" s="26">
        <v>4</v>
      </c>
      <c r="I32" s="148" t="str">
        <f>$B$17</f>
        <v>Michael</v>
      </c>
      <c r="J32" s="120">
        <v>5</v>
      </c>
      <c r="L32" s="1" t="s">
        <v>153</v>
      </c>
    </row>
    <row r="33" spans="2:12" ht="12.75">
      <c r="B33" s="5">
        <v>7</v>
      </c>
      <c r="C33" s="147" t="str">
        <f>$B$8</f>
        <v>Cam</v>
      </c>
      <c r="D33" s="32">
        <v>6</v>
      </c>
      <c r="E33" s="75" t="str">
        <f>$B$17</f>
        <v>Michael</v>
      </c>
      <c r="F33" s="26">
        <v>6</v>
      </c>
      <c r="G33" s="59" t="str">
        <f>$B$12</f>
        <v>Karl</v>
      </c>
      <c r="H33" s="26">
        <v>7</v>
      </c>
      <c r="I33" s="148" t="str">
        <f>$B$9</f>
        <v>Chris</v>
      </c>
      <c r="J33" s="120">
        <v>5</v>
      </c>
      <c r="L33" s="1" t="s">
        <v>112</v>
      </c>
    </row>
    <row r="34" spans="2:12" ht="12.75">
      <c r="B34" s="5">
        <v>8</v>
      </c>
      <c r="C34" s="147" t="str">
        <f>$B$10</f>
        <v>Garth</v>
      </c>
      <c r="D34" s="32">
        <v>6</v>
      </c>
      <c r="E34" s="75" t="str">
        <f>$B$11</f>
        <v>Kev</v>
      </c>
      <c r="F34" s="26">
        <v>5</v>
      </c>
      <c r="G34" s="59" t="str">
        <f>$B$8</f>
        <v>Cam</v>
      </c>
      <c r="H34" s="26">
        <v>6</v>
      </c>
      <c r="I34" s="148" t="str">
        <f>$B$16</f>
        <v>Chad</v>
      </c>
      <c r="J34" s="120">
        <v>6</v>
      </c>
      <c r="L34" s="1" t="s">
        <v>154</v>
      </c>
    </row>
    <row r="35" spans="2:12" ht="12.75">
      <c r="B35" s="5">
        <v>9</v>
      </c>
      <c r="C35" s="147" t="str">
        <f>$B$14</f>
        <v>Tracey</v>
      </c>
      <c r="D35" s="32">
        <v>7</v>
      </c>
      <c r="E35" s="75" t="str">
        <f>$B$10</f>
        <v>Garth</v>
      </c>
      <c r="F35" s="26">
        <v>6</v>
      </c>
      <c r="G35" s="59" t="str">
        <f>$B$16</f>
        <v>Chad</v>
      </c>
      <c r="H35" s="26">
        <v>7</v>
      </c>
      <c r="I35" s="148" t="str">
        <f>$B$11</f>
        <v>Kev</v>
      </c>
      <c r="J35" s="120">
        <v>5</v>
      </c>
      <c r="L35" s="1" t="s">
        <v>155</v>
      </c>
    </row>
    <row r="36" spans="2:12" ht="12.75">
      <c r="B36" s="5">
        <v>10</v>
      </c>
      <c r="C36" s="147" t="str">
        <f>$B$12</f>
        <v>Karl</v>
      </c>
      <c r="D36" s="32">
        <v>8</v>
      </c>
      <c r="E36" s="75" t="str">
        <f>$B$15</f>
        <v>Dave G</v>
      </c>
      <c r="F36" s="26">
        <v>6</v>
      </c>
      <c r="G36" s="59" t="str">
        <f>$B$14</f>
        <v>Tracey</v>
      </c>
      <c r="H36" s="26">
        <v>6</v>
      </c>
      <c r="I36" s="148" t="str">
        <f>$B$13</f>
        <v>Geoff</v>
      </c>
      <c r="J36" s="120">
        <v>7</v>
      </c>
      <c r="L36" s="1" t="s">
        <v>112</v>
      </c>
    </row>
    <row r="37" spans="2:12" ht="12.75">
      <c r="B37" s="5">
        <v>11</v>
      </c>
      <c r="C37" s="147"/>
      <c r="D37" s="32"/>
      <c r="E37" s="75"/>
      <c r="F37" s="26"/>
      <c r="G37" s="59"/>
      <c r="H37" s="26"/>
      <c r="I37" s="148"/>
      <c r="J37" s="120"/>
      <c r="L37" s="1"/>
    </row>
    <row r="38" spans="2:12" ht="12.75">
      <c r="B38" s="5">
        <v>12</v>
      </c>
      <c r="C38" s="147"/>
      <c r="D38" s="32"/>
      <c r="E38" s="75"/>
      <c r="F38" s="26"/>
      <c r="G38" s="59"/>
      <c r="H38" s="26"/>
      <c r="I38" s="148"/>
      <c r="J38" s="120"/>
      <c r="L38" s="1"/>
    </row>
    <row r="39" spans="2:12" ht="12.75">
      <c r="B39" s="5">
        <v>13</v>
      </c>
      <c r="C39" s="147"/>
      <c r="D39" s="32"/>
      <c r="E39" s="75"/>
      <c r="F39" s="26"/>
      <c r="G39" s="59"/>
      <c r="H39" s="26"/>
      <c r="I39" s="148"/>
      <c r="J39" s="120"/>
      <c r="L39" s="1"/>
    </row>
    <row r="40" spans="2:12" ht="12.75">
      <c r="B40" s="5">
        <v>14</v>
      </c>
      <c r="C40" s="147"/>
      <c r="D40" s="32"/>
      <c r="E40" s="75"/>
      <c r="F40" s="26"/>
      <c r="G40" s="59"/>
      <c r="H40" s="26"/>
      <c r="I40" s="148"/>
      <c r="J40" s="120"/>
      <c r="L40" s="1"/>
    </row>
    <row r="41" spans="2:12" ht="12.75">
      <c r="B41" s="5">
        <v>15</v>
      </c>
      <c r="C41" s="147"/>
      <c r="D41" s="32"/>
      <c r="E41" s="75"/>
      <c r="F41" s="26"/>
      <c r="G41" s="59"/>
      <c r="H41" s="26"/>
      <c r="I41" s="148"/>
      <c r="J41" s="120"/>
      <c r="L41" s="1"/>
    </row>
    <row r="42" spans="2:12" ht="12.75">
      <c r="B42" s="5">
        <v>16</v>
      </c>
      <c r="C42" s="147"/>
      <c r="D42" s="32"/>
      <c r="E42" s="75"/>
      <c r="F42" s="26"/>
      <c r="G42" s="59"/>
      <c r="H42" s="26"/>
      <c r="I42" s="148"/>
      <c r="J42" s="120"/>
      <c r="L42" s="1"/>
    </row>
    <row r="43" spans="2:12" ht="12.75">
      <c r="B43" s="6"/>
      <c r="C43" s="25"/>
      <c r="D43" s="32"/>
      <c r="E43" s="24"/>
      <c r="F43" s="26"/>
      <c r="G43" s="24"/>
      <c r="H43" s="26"/>
      <c r="I43" s="25"/>
      <c r="J43" s="41"/>
      <c r="L43" s="1"/>
    </row>
    <row r="44" spans="2:11" ht="12.75">
      <c r="B44" s="50"/>
      <c r="C44" s="49"/>
      <c r="D44" s="51"/>
      <c r="E44" s="51"/>
      <c r="F44" s="51"/>
      <c r="G44" s="51"/>
      <c r="H44" s="51"/>
      <c r="I44" s="49"/>
      <c r="J44" s="51"/>
      <c r="K44" s="50"/>
    </row>
    <row r="45" spans="1:14" s="22" customFormat="1" ht="12.75">
      <c r="A45" s="1"/>
      <c r="B45" s="10"/>
      <c r="C45" s="10"/>
      <c r="D45" s="48"/>
      <c r="E45" s="10"/>
      <c r="F45" s="48"/>
      <c r="G45" s="10"/>
      <c r="H45" s="10"/>
      <c r="I45" s="10"/>
      <c r="J45" s="1"/>
      <c r="K45" s="1"/>
      <c r="L45" s="50"/>
      <c r="M45" s="50"/>
      <c r="N45" s="50"/>
    </row>
    <row r="46" spans="1:14" s="22" customFormat="1" ht="12.75">
      <c r="A46" s="1" t="s">
        <v>38</v>
      </c>
      <c r="B46" s="21" t="s">
        <v>48</v>
      </c>
      <c r="C46" s="11"/>
      <c r="D46" s="11"/>
      <c r="E46" s="11"/>
      <c r="F46" s="43"/>
      <c r="G46" s="11"/>
      <c r="H46" s="11"/>
      <c r="I46" s="11"/>
      <c r="J46" s="27"/>
      <c r="K46" s="1"/>
      <c r="L46" s="50"/>
      <c r="M46" s="50"/>
      <c r="N46" s="50"/>
    </row>
    <row r="47" spans="1:14" s="22" customFormat="1" ht="12.75">
      <c r="A47" s="1"/>
      <c r="B47" s="52" t="s">
        <v>51</v>
      </c>
      <c r="C47" s="10"/>
      <c r="D47" s="10"/>
      <c r="E47" s="10"/>
      <c r="F47" s="10"/>
      <c r="G47" s="10"/>
      <c r="H47" s="10"/>
      <c r="I47" s="10"/>
      <c r="J47" s="16"/>
      <c r="K47" s="1"/>
      <c r="L47" s="50"/>
      <c r="M47" s="50"/>
      <c r="N47" s="50"/>
    </row>
    <row r="48" spans="1:14" s="22" customFormat="1" ht="12.75">
      <c r="A48" s="1"/>
      <c r="B48" s="52" t="s">
        <v>49</v>
      </c>
      <c r="C48" s="10"/>
      <c r="D48" s="10"/>
      <c r="E48" s="10"/>
      <c r="F48" s="10"/>
      <c r="G48" s="10"/>
      <c r="H48" s="10"/>
      <c r="I48" s="10"/>
      <c r="J48" s="16"/>
      <c r="K48" s="1"/>
      <c r="L48" s="50"/>
      <c r="M48" s="50"/>
      <c r="N48" s="50"/>
    </row>
    <row r="49" spans="1:14" s="22" customFormat="1" ht="12.75">
      <c r="A49" s="1"/>
      <c r="B49" s="52" t="s">
        <v>50</v>
      </c>
      <c r="C49" s="10"/>
      <c r="D49" s="10"/>
      <c r="E49" s="10"/>
      <c r="F49" s="10"/>
      <c r="G49" s="10"/>
      <c r="H49" s="10"/>
      <c r="I49" s="10"/>
      <c r="J49" s="16"/>
      <c r="K49" s="1"/>
      <c r="L49" s="50"/>
      <c r="M49" s="50"/>
      <c r="N49" s="50"/>
    </row>
    <row r="50" spans="1:14" s="22" customFormat="1" ht="12.75">
      <c r="A50" s="1"/>
      <c r="B50" s="52" t="s">
        <v>52</v>
      </c>
      <c r="C50" s="10"/>
      <c r="D50" s="10"/>
      <c r="E50" s="10"/>
      <c r="F50" s="10"/>
      <c r="G50" s="10"/>
      <c r="H50" s="10"/>
      <c r="I50" s="10"/>
      <c r="J50" s="16"/>
      <c r="K50" s="1"/>
      <c r="L50" s="50"/>
      <c r="M50" s="50"/>
      <c r="N50" s="50"/>
    </row>
    <row r="51" spans="1:14" s="22" customFormat="1" ht="12.75">
      <c r="A51" s="1"/>
      <c r="B51" s="52" t="s">
        <v>53</v>
      </c>
      <c r="C51" s="10"/>
      <c r="D51" s="10"/>
      <c r="E51" s="10"/>
      <c r="F51" s="10"/>
      <c r="G51" s="10"/>
      <c r="H51" s="10"/>
      <c r="I51" s="10"/>
      <c r="J51" s="16"/>
      <c r="K51" s="1"/>
      <c r="L51" s="50"/>
      <c r="M51" s="50"/>
      <c r="N51" s="50"/>
    </row>
    <row r="52" spans="1:14" s="22" customFormat="1" ht="12.75">
      <c r="A52" s="1"/>
      <c r="B52" s="52" t="s">
        <v>54</v>
      </c>
      <c r="C52" s="10"/>
      <c r="D52" s="10"/>
      <c r="E52" s="10"/>
      <c r="F52" s="10"/>
      <c r="G52" s="10"/>
      <c r="H52" s="10"/>
      <c r="I52" s="10"/>
      <c r="J52" s="16"/>
      <c r="K52" s="1"/>
      <c r="L52" s="50"/>
      <c r="M52" s="50"/>
      <c r="N52" s="50"/>
    </row>
    <row r="53" spans="1:14" s="22" customFormat="1" ht="12.75">
      <c r="A53" s="1"/>
      <c r="B53" s="52" t="s">
        <v>55</v>
      </c>
      <c r="C53" s="10"/>
      <c r="D53" s="10"/>
      <c r="E53" s="10"/>
      <c r="F53" s="10"/>
      <c r="G53" s="10"/>
      <c r="H53" s="10"/>
      <c r="I53" s="10"/>
      <c r="J53" s="16"/>
      <c r="K53" s="1"/>
      <c r="L53" s="50"/>
      <c r="M53" s="50"/>
      <c r="N53" s="50"/>
    </row>
    <row r="54" spans="1:14" s="22" customFormat="1" ht="12.75">
      <c r="A54" s="1"/>
      <c r="B54" s="18" t="s">
        <v>56</v>
      </c>
      <c r="C54" s="10"/>
      <c r="D54" s="10"/>
      <c r="E54" s="10"/>
      <c r="F54" s="10"/>
      <c r="G54" s="10"/>
      <c r="H54" s="10"/>
      <c r="I54" s="10"/>
      <c r="J54" s="16"/>
      <c r="K54" s="1"/>
      <c r="L54" s="50"/>
      <c r="M54" s="50"/>
      <c r="N54" s="50"/>
    </row>
    <row r="55" spans="1:14" s="22" customFormat="1" ht="12.75">
      <c r="A55" s="1"/>
      <c r="B55" s="18" t="s">
        <v>57</v>
      </c>
      <c r="C55" s="10"/>
      <c r="D55" s="10"/>
      <c r="E55" s="10"/>
      <c r="F55" s="10"/>
      <c r="G55" s="10"/>
      <c r="H55" s="10"/>
      <c r="I55" s="10"/>
      <c r="J55" s="16"/>
      <c r="K55" s="1"/>
      <c r="L55" s="50"/>
      <c r="M55" s="50"/>
      <c r="N55" s="50"/>
    </row>
    <row r="56" spans="1:14" s="22" customFormat="1" ht="12.75">
      <c r="A56" s="1"/>
      <c r="B56" s="18" t="s">
        <v>58</v>
      </c>
      <c r="C56" s="10"/>
      <c r="D56" s="10"/>
      <c r="E56" s="10"/>
      <c r="F56" s="10"/>
      <c r="G56" s="10"/>
      <c r="H56" s="10"/>
      <c r="I56" s="10"/>
      <c r="J56" s="16"/>
      <c r="K56" s="1"/>
      <c r="L56" s="50"/>
      <c r="M56" s="50"/>
      <c r="N56" s="50"/>
    </row>
    <row r="57" spans="1:14" s="22" customFormat="1" ht="12.75">
      <c r="A57" s="1"/>
      <c r="B57" s="19" t="s">
        <v>75</v>
      </c>
      <c r="C57" s="13"/>
      <c r="D57" s="13"/>
      <c r="E57" s="13"/>
      <c r="F57" s="13"/>
      <c r="G57" s="13"/>
      <c r="H57" s="13"/>
      <c r="I57" s="13"/>
      <c r="J57" s="15"/>
      <c r="K57" s="1"/>
      <c r="L57" s="50"/>
      <c r="M57" s="50"/>
      <c r="N57" s="50"/>
    </row>
    <row r="58" spans="1:14" s="22" customFormat="1" ht="12.75">
      <c r="A58" s="1"/>
      <c r="B58" s="10"/>
      <c r="C58" s="10"/>
      <c r="D58" s="1"/>
      <c r="E58" s="1"/>
      <c r="F58" s="1"/>
      <c r="G58" s="1"/>
      <c r="H58" s="1"/>
      <c r="I58" s="1"/>
      <c r="J58" s="1"/>
      <c r="K58" s="1"/>
      <c r="L58" s="50"/>
      <c r="M58" s="50"/>
      <c r="N58" s="50"/>
    </row>
    <row r="59" spans="1:14" s="22" customFormat="1" ht="12.75">
      <c r="A59" s="1" t="s">
        <v>40</v>
      </c>
      <c r="B59" s="56" t="s">
        <v>65</v>
      </c>
      <c r="C59" s="11"/>
      <c r="D59" s="11"/>
      <c r="E59" s="11"/>
      <c r="F59" s="11"/>
      <c r="G59" s="11"/>
      <c r="H59" s="11"/>
      <c r="I59" s="11"/>
      <c r="J59" s="27"/>
      <c r="K59" s="1"/>
      <c r="L59" s="50"/>
      <c r="M59" s="50"/>
      <c r="N59" s="50"/>
    </row>
    <row r="60" spans="1:14" s="22" customFormat="1" ht="12.75">
      <c r="A60" s="1"/>
      <c r="B60" s="52" t="s">
        <v>66</v>
      </c>
      <c r="C60" s="10"/>
      <c r="D60" s="10"/>
      <c r="E60" s="10"/>
      <c r="F60" s="10"/>
      <c r="G60" s="10"/>
      <c r="H60" s="10"/>
      <c r="I60" s="10"/>
      <c r="J60" s="16"/>
      <c r="K60" s="1"/>
      <c r="L60" s="50"/>
      <c r="M60" s="50"/>
      <c r="N60" s="50"/>
    </row>
    <row r="61" spans="1:14" s="22" customFormat="1" ht="12.75">
      <c r="A61" s="1"/>
      <c r="B61" s="52" t="s">
        <v>67</v>
      </c>
      <c r="C61" s="10"/>
      <c r="D61" s="10"/>
      <c r="E61" s="10"/>
      <c r="F61" s="10"/>
      <c r="G61" s="10"/>
      <c r="H61" s="10"/>
      <c r="I61" s="10"/>
      <c r="J61" s="16"/>
      <c r="K61" s="1"/>
      <c r="L61" s="50"/>
      <c r="M61" s="50"/>
      <c r="N61" s="50"/>
    </row>
    <row r="62" spans="1:14" s="22" customFormat="1" ht="12.75">
      <c r="A62" s="1"/>
      <c r="B62" s="52" t="s">
        <v>68</v>
      </c>
      <c r="C62" s="10"/>
      <c r="D62" s="10"/>
      <c r="E62" s="10"/>
      <c r="F62" s="10"/>
      <c r="G62" s="10"/>
      <c r="H62" s="10"/>
      <c r="I62" s="10"/>
      <c r="J62" s="16"/>
      <c r="K62" s="1"/>
      <c r="L62" s="50"/>
      <c r="M62" s="50"/>
      <c r="N62" s="50"/>
    </row>
    <row r="63" spans="1:14" s="22" customFormat="1" ht="12.75">
      <c r="A63" s="1"/>
      <c r="B63" s="55" t="s">
        <v>69</v>
      </c>
      <c r="C63" s="10"/>
      <c r="D63" s="10"/>
      <c r="E63" s="10"/>
      <c r="F63" s="10"/>
      <c r="G63" s="10"/>
      <c r="H63" s="10"/>
      <c r="I63" s="10"/>
      <c r="J63" s="16"/>
      <c r="K63" s="1"/>
      <c r="L63" s="50"/>
      <c r="M63" s="50"/>
      <c r="N63" s="50"/>
    </row>
    <row r="64" spans="1:14" s="22" customFormat="1" ht="12.75">
      <c r="A64" s="1"/>
      <c r="B64" s="18" t="s">
        <v>70</v>
      </c>
      <c r="C64" s="10"/>
      <c r="D64" s="10"/>
      <c r="E64" s="10"/>
      <c r="F64" s="10"/>
      <c r="G64" s="10"/>
      <c r="H64" s="10"/>
      <c r="I64" s="10"/>
      <c r="J64" s="16"/>
      <c r="K64" s="1"/>
      <c r="L64" s="50"/>
      <c r="M64" s="50"/>
      <c r="N64" s="50"/>
    </row>
    <row r="65" spans="1:14" s="22" customFormat="1" ht="12.75">
      <c r="A65" s="1"/>
      <c r="B65" s="18" t="s">
        <v>71</v>
      </c>
      <c r="C65" s="10"/>
      <c r="D65" s="10"/>
      <c r="E65" s="10"/>
      <c r="F65" s="10"/>
      <c r="G65" s="10"/>
      <c r="H65" s="10"/>
      <c r="I65" s="10"/>
      <c r="J65" s="16"/>
      <c r="K65" s="1"/>
      <c r="L65" s="50"/>
      <c r="M65" s="50"/>
      <c r="N65" s="50"/>
    </row>
    <row r="66" spans="1:14" s="22" customFormat="1" ht="12.75">
      <c r="A66" s="1"/>
      <c r="B66" s="19" t="s">
        <v>72</v>
      </c>
      <c r="C66" s="13"/>
      <c r="D66" s="13"/>
      <c r="E66" s="13"/>
      <c r="F66" s="13"/>
      <c r="G66" s="13"/>
      <c r="H66" s="13"/>
      <c r="I66" s="13"/>
      <c r="J66" s="15"/>
      <c r="K66" s="1"/>
      <c r="L66" s="50"/>
      <c r="M66" s="50"/>
      <c r="N66" s="50"/>
    </row>
    <row r="67" spans="1:14" s="22" customFormat="1" ht="12.75">
      <c r="A67" s="1"/>
      <c r="B67" s="10"/>
      <c r="C67" s="10"/>
      <c r="D67" s="1"/>
      <c r="E67" s="1"/>
      <c r="F67" s="1"/>
      <c r="G67" s="1"/>
      <c r="H67" s="1"/>
      <c r="I67" s="1"/>
      <c r="J67" s="1"/>
      <c r="K67" s="1"/>
      <c r="L67" s="50"/>
      <c r="M67" s="50"/>
      <c r="N67" s="50"/>
    </row>
    <row r="68" spans="1:14" s="22" customFormat="1" ht="12.75">
      <c r="A68" s="1" t="s">
        <v>63</v>
      </c>
      <c r="B68" s="21" t="s">
        <v>73</v>
      </c>
      <c r="C68" s="11"/>
      <c r="D68" s="11"/>
      <c r="E68" s="11"/>
      <c r="F68" s="11"/>
      <c r="G68" s="11"/>
      <c r="H68" s="11"/>
      <c r="I68" s="11"/>
      <c r="J68" s="27"/>
      <c r="K68" s="1"/>
      <c r="L68" s="50"/>
      <c r="M68" s="50"/>
      <c r="N68" s="50"/>
    </row>
    <row r="69" spans="1:14" s="22" customFormat="1" ht="12.75">
      <c r="A69" s="1"/>
      <c r="B69" s="19" t="s">
        <v>74</v>
      </c>
      <c r="C69" s="13"/>
      <c r="D69" s="13"/>
      <c r="E69" s="13"/>
      <c r="F69" s="13"/>
      <c r="G69" s="13"/>
      <c r="H69" s="13"/>
      <c r="I69" s="13"/>
      <c r="J69" s="15"/>
      <c r="K69" s="1"/>
      <c r="L69" s="50"/>
      <c r="M69" s="50"/>
      <c r="N69" s="50"/>
    </row>
    <row r="70" spans="1:14" s="22" customFormat="1" ht="12.75">
      <c r="A70" s="1"/>
      <c r="B70" s="10"/>
      <c r="C70" s="10"/>
      <c r="D70" s="1"/>
      <c r="E70" s="1"/>
      <c r="F70" s="1"/>
      <c r="G70" s="1"/>
      <c r="H70" s="1"/>
      <c r="I70" s="1"/>
      <c r="J70" s="1"/>
      <c r="K70" s="1"/>
      <c r="L70" s="50"/>
      <c r="M70" s="50"/>
      <c r="N70" s="50"/>
    </row>
    <row r="71" spans="1:14" s="22" customFormat="1" ht="12.75">
      <c r="A71" s="1"/>
      <c r="B71" s="10"/>
      <c r="C71" s="10"/>
      <c r="D71" s="1"/>
      <c r="E71" s="1"/>
      <c r="F71" s="1"/>
      <c r="G71" s="1"/>
      <c r="H71" s="1"/>
      <c r="I71" s="1"/>
      <c r="J71" s="1"/>
      <c r="K71" s="1"/>
      <c r="L71" s="50"/>
      <c r="M71" s="50"/>
      <c r="N71" s="50"/>
    </row>
    <row r="72" spans="1:14" s="22" customFormat="1" ht="12.75">
      <c r="A72" s="1"/>
      <c r="B72" s="10"/>
      <c r="C72" s="10"/>
      <c r="D72" s="1"/>
      <c r="E72" s="1"/>
      <c r="F72" s="1"/>
      <c r="G72" s="1"/>
      <c r="H72" s="1"/>
      <c r="I72" s="1"/>
      <c r="J72" s="1"/>
      <c r="K72" s="1"/>
      <c r="L72" s="50"/>
      <c r="M72" s="50"/>
      <c r="N72" s="50"/>
    </row>
    <row r="73" spans="1:14" s="22" customFormat="1" ht="12.75">
      <c r="A73" s="1"/>
      <c r="B73" s="10"/>
      <c r="C73" s="10"/>
      <c r="D73" s="1"/>
      <c r="E73" s="1"/>
      <c r="F73" s="1"/>
      <c r="G73" s="1"/>
      <c r="H73" s="1"/>
      <c r="I73" s="1"/>
      <c r="J73" s="1"/>
      <c r="K73" s="1"/>
      <c r="L73" s="50"/>
      <c r="M73" s="50"/>
      <c r="N73" s="50"/>
    </row>
    <row r="74" spans="1:14" s="22" customFormat="1" ht="12.75">
      <c r="A74" s="1"/>
      <c r="B74" s="10"/>
      <c r="C74" s="10"/>
      <c r="D74" s="1"/>
      <c r="E74" s="1"/>
      <c r="F74" s="1"/>
      <c r="G74" s="1"/>
      <c r="H74" s="1"/>
      <c r="I74" s="1"/>
      <c r="J74" s="1"/>
      <c r="K74" s="1"/>
      <c r="L74" s="50"/>
      <c r="M74" s="50"/>
      <c r="N74" s="50"/>
    </row>
    <row r="75" spans="1:14" s="22" customFormat="1" ht="12.75">
      <c r="A75" s="1"/>
      <c r="B75" s="10"/>
      <c r="C75" s="10"/>
      <c r="D75" s="1"/>
      <c r="E75" s="1"/>
      <c r="F75" s="1"/>
      <c r="G75" s="1"/>
      <c r="H75" s="1"/>
      <c r="I75" s="1"/>
      <c r="J75" s="1"/>
      <c r="K75" s="1"/>
      <c r="L75" s="50"/>
      <c r="M75" s="50"/>
      <c r="N75" s="50"/>
    </row>
  </sheetData>
  <sheetProtection selectLockedCells="1" selectUnlockedCells="1"/>
  <mergeCells count="12">
    <mergeCell ref="G5:H5"/>
    <mergeCell ref="G6:H6"/>
    <mergeCell ref="I5:J5"/>
    <mergeCell ref="I6:J6"/>
    <mergeCell ref="C5:D5"/>
    <mergeCell ref="C6:D6"/>
    <mergeCell ref="E5:F5"/>
    <mergeCell ref="E6:F6"/>
    <mergeCell ref="K5:L5"/>
    <mergeCell ref="M5:N5"/>
    <mergeCell ref="K6:L6"/>
    <mergeCell ref="M6:N6"/>
  </mergeCells>
  <printOptions/>
  <pageMargins left="0.75" right="0.75" top="1" bottom="1" header="0.5" footer="0.5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T75"/>
  <sheetViews>
    <sheetView workbookViewId="0" topLeftCell="I2">
      <selection activeCell="Q8" sqref="Q8:T17"/>
    </sheetView>
  </sheetViews>
  <sheetFormatPr defaultColWidth="9.140625" defaultRowHeight="12.75"/>
  <cols>
    <col min="1" max="1" width="9.140625" style="1" customWidth="1"/>
    <col min="2" max="2" width="9.140625" style="10" customWidth="1"/>
    <col min="3" max="3" width="6.28125" style="10" customWidth="1"/>
    <col min="4" max="4" width="4.57421875" style="10" customWidth="1"/>
    <col min="5" max="5" width="9.140625" style="10" customWidth="1"/>
    <col min="6" max="13" width="9.140625" style="1" customWidth="1"/>
    <col min="14" max="16" width="9.140625" style="50" customWidth="1"/>
  </cols>
  <sheetData>
    <row r="1" spans="1:5" ht="12.75">
      <c r="A1" s="1" t="s">
        <v>25</v>
      </c>
      <c r="B1" s="1"/>
      <c r="C1" s="1"/>
      <c r="D1" s="1"/>
      <c r="E1" s="1"/>
    </row>
    <row r="2" spans="1:16" s="47" customFormat="1" ht="45.75" customHeight="1">
      <c r="A2" s="45"/>
      <c r="B2" s="86"/>
      <c r="C2" s="86" t="s">
        <v>59</v>
      </c>
      <c r="D2" s="84"/>
      <c r="E2" s="84" t="s">
        <v>44</v>
      </c>
      <c r="F2" s="46" t="s">
        <v>45</v>
      </c>
      <c r="G2" s="46" t="s">
        <v>47</v>
      </c>
      <c r="H2" s="45"/>
      <c r="I2" s="45"/>
      <c r="J2" s="45"/>
      <c r="K2" s="45"/>
      <c r="L2" s="45"/>
      <c r="M2" s="45"/>
      <c r="N2" s="64"/>
      <c r="O2" s="64"/>
      <c r="P2" s="64"/>
    </row>
    <row r="3" spans="1:16" s="28" customFormat="1" ht="12.75">
      <c r="A3" s="29"/>
      <c r="B3" s="31"/>
      <c r="C3" s="30"/>
      <c r="D3" s="85"/>
      <c r="E3" s="87" t="s">
        <v>29</v>
      </c>
      <c r="F3" s="31" t="s">
        <v>46</v>
      </c>
      <c r="G3" s="31"/>
      <c r="H3" s="80"/>
      <c r="I3" s="29"/>
      <c r="J3" s="29"/>
      <c r="K3" s="29"/>
      <c r="L3" s="29"/>
      <c r="M3" s="29"/>
      <c r="N3" s="65"/>
      <c r="O3" s="65"/>
      <c r="P3" s="65"/>
    </row>
    <row r="4" spans="1:16" s="28" customFormat="1" ht="12.75">
      <c r="A4" s="1"/>
      <c r="B4" s="29"/>
      <c r="C4" s="29"/>
      <c r="D4" s="29"/>
      <c r="E4" s="40"/>
      <c r="F4" s="40"/>
      <c r="G4" s="40"/>
      <c r="H4" s="79"/>
      <c r="I4" s="29"/>
      <c r="J4" s="29"/>
      <c r="K4" s="29"/>
      <c r="L4" s="29"/>
      <c r="M4" s="29"/>
      <c r="N4" s="29"/>
      <c r="O4" s="65"/>
      <c r="P4" s="65"/>
    </row>
    <row r="5" spans="2:16" ht="12.75">
      <c r="B5" s="1"/>
      <c r="C5" s="175" t="s">
        <v>11</v>
      </c>
      <c r="D5" s="176"/>
      <c r="E5" s="196" t="s">
        <v>0</v>
      </c>
      <c r="F5" s="180"/>
      <c r="G5" s="183" t="s">
        <v>1</v>
      </c>
      <c r="H5" s="184"/>
      <c r="I5" s="187" t="s">
        <v>2</v>
      </c>
      <c r="J5" s="188"/>
      <c r="K5" s="166" t="s">
        <v>3</v>
      </c>
      <c r="L5" s="167"/>
      <c r="M5" s="175" t="s">
        <v>103</v>
      </c>
      <c r="N5" s="165"/>
      <c r="O5" s="175" t="s">
        <v>104</v>
      </c>
      <c r="P5" s="176"/>
    </row>
    <row r="6" spans="2:20" ht="12.75">
      <c r="B6" s="1"/>
      <c r="C6" s="177"/>
      <c r="D6" s="178"/>
      <c r="E6" s="197" t="str">
        <f>'Race meet'!$C$9</f>
        <v>Orange</v>
      </c>
      <c r="F6" s="182"/>
      <c r="G6" s="185" t="str">
        <f>'Race meet'!$C$10</f>
        <v>Blue</v>
      </c>
      <c r="H6" s="186"/>
      <c r="I6" s="189" t="str">
        <f>'Race meet'!$C$11</f>
        <v>Yellow</v>
      </c>
      <c r="J6" s="190"/>
      <c r="K6" s="168" t="str">
        <f>'Race meet'!$C$12</f>
        <v>Pink</v>
      </c>
      <c r="L6" s="169"/>
      <c r="M6" s="177" t="s">
        <v>106</v>
      </c>
      <c r="N6" s="195"/>
      <c r="O6" s="177" t="s">
        <v>106</v>
      </c>
      <c r="P6" s="178"/>
      <c r="R6" s="99"/>
      <c r="S6" s="99" t="s">
        <v>127</v>
      </c>
      <c r="T6" s="100"/>
    </row>
    <row r="7" spans="1:20" ht="12.75">
      <c r="A7" s="2" t="s">
        <v>102</v>
      </c>
      <c r="B7" s="2" t="s">
        <v>5</v>
      </c>
      <c r="C7" s="19" t="s">
        <v>128</v>
      </c>
      <c r="D7" s="19" t="s">
        <v>105</v>
      </c>
      <c r="E7" s="122" t="s">
        <v>7</v>
      </c>
      <c r="F7" s="123" t="s">
        <v>6</v>
      </c>
      <c r="G7" s="68" t="s">
        <v>7</v>
      </c>
      <c r="H7" s="68" t="s">
        <v>6</v>
      </c>
      <c r="I7" s="117" t="s">
        <v>7</v>
      </c>
      <c r="J7" s="58" t="s">
        <v>6</v>
      </c>
      <c r="K7" s="130" t="s">
        <v>7</v>
      </c>
      <c r="L7" s="130" t="s">
        <v>6</v>
      </c>
      <c r="M7" s="6" t="s">
        <v>8</v>
      </c>
      <c r="N7" s="5" t="s">
        <v>9</v>
      </c>
      <c r="O7" s="6" t="s">
        <v>8</v>
      </c>
      <c r="P7" s="5" t="s">
        <v>9</v>
      </c>
      <c r="R7" s="101" t="s">
        <v>128</v>
      </c>
      <c r="S7" s="101" t="s">
        <v>128</v>
      </c>
      <c r="T7" s="101" t="s">
        <v>19</v>
      </c>
    </row>
    <row r="8" spans="1:20" ht="12.75">
      <c r="A8" s="23" t="s">
        <v>104</v>
      </c>
      <c r="B8" s="90" t="s">
        <v>119</v>
      </c>
      <c r="C8" s="42">
        <v>6</v>
      </c>
      <c r="D8" s="7">
        <f>IF(ISNUMBER(C8),RANK(C8,C$8:C$23,1),"")</f>
        <v>6</v>
      </c>
      <c r="E8" s="124">
        <f>IF($B8&gt;"",INDEX($C$27:$C$43,MATCH($B8,E$27:E$43,0),1),"")</f>
        <v>3</v>
      </c>
      <c r="F8" s="125">
        <f aca="true" t="shared" si="0" ref="F8:F23">IF($B8&gt;"",INDEX(F$27:F$43,MATCH($B8,E$27:E$43,0),1),0)</f>
        <v>7</v>
      </c>
      <c r="G8" s="69">
        <f aca="true" t="shared" si="1" ref="G8:G23">IF($B8&gt;"",INDEX($C$27:$C$43,MATCH($B8,G$27:G$43,0),1),"")</f>
        <v>2</v>
      </c>
      <c r="H8" s="70">
        <f aca="true" t="shared" si="2" ref="H8:H23">IF($B8&gt;"",INDEX(H$27:H$43,MATCH($B8,G$27:G$43,0),1),0)</f>
        <v>10</v>
      </c>
      <c r="I8" s="96">
        <f aca="true" t="shared" si="3" ref="I8:I23">IF($B8&gt;"",INDEX($C$27:$C$43,MATCH($B8,I$27:I$43,0),1),"")</f>
        <v>1</v>
      </c>
      <c r="J8" s="94">
        <f aca="true" t="shared" si="4" ref="J8:J23">IF($B8&gt;"",INDEX(J$27:J$43,MATCH($B8,I$27:I$43,0),1),0)</f>
        <v>9</v>
      </c>
      <c r="K8" s="132">
        <f aca="true" t="shared" si="5" ref="K8:K23">IF($B8&gt;"",INDEX($C$27:$C$43,MATCH($B8,K$27:K$43,0),1),"")</f>
        <v>10</v>
      </c>
      <c r="L8" s="133">
        <f aca="true" t="shared" si="6" ref="L8:L23">IF($B8&gt;"",INDEX(L$27:L$43,MATCH($B8,K$27:K$43,0),1),0)</f>
        <v>8</v>
      </c>
      <c r="M8" s="7">
        <f>IF($A8=M$5,$F8+$H8+$J8+$L8,0)</f>
        <v>0</v>
      </c>
      <c r="N8" s="7">
        <f>IF($A8=M$5,RANK(M8,M$8:M$23),"")</f>
      </c>
      <c r="O8" s="7">
        <f>IF($A8=O$5,$F8+$H8+$J8+$L8,0)</f>
        <v>34</v>
      </c>
      <c r="P8" s="7">
        <f>IF($A8=O$5,RANK(O8,O$8:O$23),"")</f>
        <v>1</v>
      </c>
      <c r="Q8" t="str">
        <f>IF(B8&gt;"",B8,"")</f>
        <v>Cam</v>
      </c>
      <c r="R8" s="102">
        <v>20</v>
      </c>
      <c r="S8" s="102">
        <v>4</v>
      </c>
      <c r="T8" s="103">
        <f>R8+S8</f>
        <v>24</v>
      </c>
    </row>
    <row r="9" spans="1:20" ht="12.75">
      <c r="A9" s="24" t="s">
        <v>104</v>
      </c>
      <c r="B9" s="91" t="s">
        <v>118</v>
      </c>
      <c r="C9" s="26">
        <v>2</v>
      </c>
      <c r="D9" s="5">
        <f aca="true" t="shared" si="7" ref="D9:D23">IF(ISNUMBER(C9),RANK(C9,C$8:C$23,1),"")</f>
        <v>2</v>
      </c>
      <c r="E9" s="124">
        <f aca="true" t="shared" si="8" ref="E9:E23">IF($B9&gt;"",INDEX($C$27:$C$43,MATCH($B9,E$27:E$43,0),1),"")</f>
        <v>5</v>
      </c>
      <c r="F9" s="125">
        <f t="shared" si="0"/>
        <v>6</v>
      </c>
      <c r="G9" s="69">
        <f t="shared" si="1"/>
        <v>4</v>
      </c>
      <c r="H9" s="70">
        <f t="shared" si="2"/>
        <v>5</v>
      </c>
      <c r="I9" s="96">
        <f t="shared" si="3"/>
        <v>3</v>
      </c>
      <c r="J9" s="94">
        <f t="shared" si="4"/>
        <v>5</v>
      </c>
      <c r="K9" s="132">
        <f t="shared" si="5"/>
        <v>2</v>
      </c>
      <c r="L9" s="133">
        <f t="shared" si="6"/>
        <v>5</v>
      </c>
      <c r="M9" s="5">
        <f>IF($A9=M$5,$F9+$H9+$J9+$L9,0)</f>
        <v>0</v>
      </c>
      <c r="N9" s="5">
        <f>IF($A9=M$5,RANK(M9,M$8:M$23),"")</f>
      </c>
      <c r="O9" s="5">
        <f>IF($A9=O$5,$F9+$H9+$J9+$L9,0)</f>
        <v>21</v>
      </c>
      <c r="P9" s="5">
        <f>IF($A9=O$5,RANK(O9,O$8:O$23),"")</f>
        <v>4</v>
      </c>
      <c r="Q9" t="str">
        <f aca="true" t="shared" si="9" ref="Q9:Q23">IF(B9&gt;"",B9,"")</f>
        <v>Chris</v>
      </c>
      <c r="R9" s="102">
        <v>14</v>
      </c>
      <c r="S9" s="102">
        <v>1</v>
      </c>
      <c r="T9" s="103">
        <f>R9+S9</f>
        <v>15</v>
      </c>
    </row>
    <row r="10" spans="1:20" ht="12.75">
      <c r="A10" s="24" t="s">
        <v>104</v>
      </c>
      <c r="B10" s="91" t="s">
        <v>113</v>
      </c>
      <c r="C10" s="26">
        <v>3</v>
      </c>
      <c r="D10" s="5">
        <f t="shared" si="7"/>
        <v>3</v>
      </c>
      <c r="E10" s="124">
        <f t="shared" si="8"/>
        <v>7</v>
      </c>
      <c r="F10" s="125">
        <f t="shared" si="0"/>
        <v>8</v>
      </c>
      <c r="G10" s="69">
        <f t="shared" si="1"/>
        <v>6</v>
      </c>
      <c r="H10" s="70">
        <f t="shared" si="2"/>
        <v>7</v>
      </c>
      <c r="I10" s="96">
        <f t="shared" si="3"/>
        <v>5</v>
      </c>
      <c r="J10" s="94">
        <f t="shared" si="4"/>
        <v>7</v>
      </c>
      <c r="K10" s="132">
        <f t="shared" si="5"/>
        <v>4</v>
      </c>
      <c r="L10" s="133">
        <f t="shared" si="6"/>
        <v>5</v>
      </c>
      <c r="M10" s="5">
        <f aca="true" t="shared" si="10" ref="M10:M23">IF($A10=M$5,$F10+$H10+$J10+$L10,0)</f>
        <v>0</v>
      </c>
      <c r="N10" s="5">
        <f>IF($A10=M$5,RANK(M10,M$8:M$23),"")</f>
      </c>
      <c r="O10" s="5">
        <f aca="true" t="shared" si="11" ref="O10:O23">IF($A10=O$5,$F10+$H10+$J10+$L10,0)</f>
        <v>27</v>
      </c>
      <c r="P10" s="5">
        <f>IF($A10=O$5,RANK(O10,O$8:O$23),"")</f>
        <v>3</v>
      </c>
      <c r="Q10" t="str">
        <f t="shared" si="9"/>
        <v>Garth</v>
      </c>
      <c r="R10" s="102">
        <v>15</v>
      </c>
      <c r="S10" s="102">
        <v>2</v>
      </c>
      <c r="T10" s="103">
        <f aca="true" t="shared" si="12" ref="T10:T21">R10+S10</f>
        <v>17</v>
      </c>
    </row>
    <row r="11" spans="1:20" ht="12.75">
      <c r="A11" s="24" t="s">
        <v>104</v>
      </c>
      <c r="B11" s="91" t="s">
        <v>117</v>
      </c>
      <c r="C11" s="26">
        <v>4</v>
      </c>
      <c r="D11" s="5">
        <f t="shared" si="7"/>
        <v>4</v>
      </c>
      <c r="E11" s="124">
        <f t="shared" si="8"/>
        <v>4</v>
      </c>
      <c r="F11" s="125">
        <f t="shared" si="0"/>
        <v>5</v>
      </c>
      <c r="G11" s="69">
        <f t="shared" si="1"/>
        <v>3</v>
      </c>
      <c r="H11" s="70">
        <f t="shared" si="2"/>
        <v>5</v>
      </c>
      <c r="I11" s="96">
        <f t="shared" si="3"/>
        <v>2</v>
      </c>
      <c r="J11" s="94">
        <f t="shared" si="4"/>
        <v>5</v>
      </c>
      <c r="K11" s="132">
        <f t="shared" si="5"/>
        <v>1</v>
      </c>
      <c r="L11" s="133">
        <f t="shared" si="6"/>
        <v>5</v>
      </c>
      <c r="M11" s="5">
        <f t="shared" si="10"/>
        <v>0</v>
      </c>
      <c r="N11" s="5">
        <f>IF($A11=M$5,RANK(M11,M$8:M$23),"")</f>
      </c>
      <c r="O11" s="5">
        <f t="shared" si="11"/>
        <v>20</v>
      </c>
      <c r="P11" s="5">
        <f>IF($A11=O$5,RANK(O11,O$8:O$23),"")</f>
        <v>6</v>
      </c>
      <c r="Q11" t="str">
        <f t="shared" si="9"/>
        <v>Kev</v>
      </c>
      <c r="R11" s="102">
        <v>12</v>
      </c>
      <c r="S11" s="102">
        <v>1</v>
      </c>
      <c r="T11" s="103">
        <f t="shared" si="12"/>
        <v>13</v>
      </c>
    </row>
    <row r="12" spans="1:20" ht="12.75">
      <c r="A12" s="24" t="s">
        <v>103</v>
      </c>
      <c r="B12" s="91" t="s">
        <v>112</v>
      </c>
      <c r="C12" s="26">
        <v>7</v>
      </c>
      <c r="D12" s="5">
        <f t="shared" si="7"/>
        <v>7</v>
      </c>
      <c r="E12" s="124">
        <f t="shared" si="8"/>
        <v>9</v>
      </c>
      <c r="F12" s="125">
        <f t="shared" si="0"/>
        <v>9</v>
      </c>
      <c r="G12" s="69">
        <f t="shared" si="1"/>
        <v>8</v>
      </c>
      <c r="H12" s="70">
        <f t="shared" si="2"/>
        <v>9</v>
      </c>
      <c r="I12" s="96">
        <f t="shared" si="3"/>
        <v>7</v>
      </c>
      <c r="J12" s="94">
        <f t="shared" si="4"/>
        <v>8</v>
      </c>
      <c r="K12" s="132">
        <f t="shared" si="5"/>
        <v>6</v>
      </c>
      <c r="L12" s="133">
        <f t="shared" si="6"/>
        <v>10</v>
      </c>
      <c r="M12" s="5">
        <f t="shared" si="10"/>
        <v>36</v>
      </c>
      <c r="N12" s="5">
        <f>IF($A12=M$5,RANK(M12,M$8:M$23),"")</f>
        <v>1</v>
      </c>
      <c r="O12" s="5">
        <f t="shared" si="11"/>
        <v>0</v>
      </c>
      <c r="P12" s="5">
        <f>IF($A12=O$5,RANK(O12,O$8:O$23),"")</f>
      </c>
      <c r="Q12" t="str">
        <f t="shared" si="9"/>
        <v>Karl</v>
      </c>
      <c r="R12" s="102">
        <v>20</v>
      </c>
      <c r="S12" s="102">
        <v>4</v>
      </c>
      <c r="T12" s="103">
        <f t="shared" si="12"/>
        <v>24</v>
      </c>
    </row>
    <row r="13" spans="1:20" ht="12.75">
      <c r="A13" s="24" t="s">
        <v>103</v>
      </c>
      <c r="B13" s="91" t="s">
        <v>110</v>
      </c>
      <c r="C13" s="26">
        <v>9</v>
      </c>
      <c r="D13" s="5">
        <f t="shared" si="7"/>
        <v>9</v>
      </c>
      <c r="E13" s="124">
        <f t="shared" si="8"/>
        <v>10</v>
      </c>
      <c r="F13" s="125">
        <f t="shared" si="0"/>
        <v>7</v>
      </c>
      <c r="G13" s="69">
        <f t="shared" si="1"/>
        <v>9</v>
      </c>
      <c r="H13" s="70">
        <f t="shared" si="2"/>
        <v>9</v>
      </c>
      <c r="I13" s="96">
        <f t="shared" si="3"/>
        <v>8</v>
      </c>
      <c r="J13" s="94">
        <f t="shared" si="4"/>
        <v>9</v>
      </c>
      <c r="K13" s="132">
        <f t="shared" si="5"/>
        <v>7</v>
      </c>
      <c r="L13" s="133">
        <f t="shared" si="6"/>
        <v>8</v>
      </c>
      <c r="M13" s="5">
        <f t="shared" si="10"/>
        <v>33</v>
      </c>
      <c r="N13" s="5">
        <f aca="true" t="shared" si="13" ref="N13:N23">IF($A13=M$5,RANK(M13,M$8:M$23),"")</f>
        <v>2</v>
      </c>
      <c r="O13" s="5">
        <f t="shared" si="11"/>
        <v>0</v>
      </c>
      <c r="P13" s="5">
        <f aca="true" t="shared" si="14" ref="P13:P23">IF($A13=O$5,RANK(O13,O$8:O$23),"")</f>
      </c>
      <c r="Q13" t="str">
        <f t="shared" si="9"/>
        <v>Geoff</v>
      </c>
      <c r="R13" s="102">
        <v>17</v>
      </c>
      <c r="S13" s="102">
        <v>3</v>
      </c>
      <c r="T13" s="103">
        <f t="shared" si="12"/>
        <v>20</v>
      </c>
    </row>
    <row r="14" spans="1:20" ht="12.75">
      <c r="A14" s="24" t="s">
        <v>103</v>
      </c>
      <c r="B14" s="91" t="s">
        <v>111</v>
      </c>
      <c r="C14" s="26">
        <v>8</v>
      </c>
      <c r="D14" s="5">
        <f t="shared" si="7"/>
        <v>8</v>
      </c>
      <c r="E14" s="124">
        <f t="shared" si="8"/>
        <v>2</v>
      </c>
      <c r="F14" s="125">
        <f t="shared" si="0"/>
        <v>7</v>
      </c>
      <c r="G14" s="69">
        <f t="shared" si="1"/>
        <v>1</v>
      </c>
      <c r="H14" s="70">
        <f t="shared" si="2"/>
        <v>8</v>
      </c>
      <c r="I14" s="96">
        <f t="shared" si="3"/>
        <v>10</v>
      </c>
      <c r="J14" s="94">
        <f t="shared" si="4"/>
        <v>7</v>
      </c>
      <c r="K14" s="132">
        <f t="shared" si="5"/>
        <v>9</v>
      </c>
      <c r="L14" s="133">
        <f t="shared" si="6"/>
        <v>7</v>
      </c>
      <c r="M14" s="5">
        <f t="shared" si="10"/>
        <v>29</v>
      </c>
      <c r="N14" s="5">
        <f t="shared" si="13"/>
        <v>4</v>
      </c>
      <c r="O14" s="5">
        <f t="shared" si="11"/>
        <v>0</v>
      </c>
      <c r="P14" s="5">
        <f t="shared" si="14"/>
      </c>
      <c r="Q14" t="str">
        <f t="shared" si="9"/>
        <v>Tracey</v>
      </c>
      <c r="R14" s="102">
        <v>14</v>
      </c>
      <c r="S14" s="102"/>
      <c r="T14" s="103">
        <f t="shared" si="12"/>
        <v>14</v>
      </c>
    </row>
    <row r="15" spans="1:20" ht="12.75">
      <c r="A15" s="24" t="s">
        <v>103</v>
      </c>
      <c r="B15" s="91" t="s">
        <v>114</v>
      </c>
      <c r="C15" s="26">
        <v>10</v>
      </c>
      <c r="D15" s="5">
        <f t="shared" si="7"/>
        <v>10</v>
      </c>
      <c r="E15" s="124">
        <f t="shared" si="8"/>
        <v>1</v>
      </c>
      <c r="F15" s="125">
        <f t="shared" si="0"/>
        <v>7</v>
      </c>
      <c r="G15" s="69">
        <f t="shared" si="1"/>
        <v>10</v>
      </c>
      <c r="H15" s="70">
        <f t="shared" si="2"/>
        <v>8</v>
      </c>
      <c r="I15" s="96">
        <f t="shared" si="3"/>
        <v>9</v>
      </c>
      <c r="J15" s="94">
        <f t="shared" si="4"/>
        <v>8</v>
      </c>
      <c r="K15" s="132">
        <f t="shared" si="5"/>
        <v>8</v>
      </c>
      <c r="L15" s="133">
        <f t="shared" si="6"/>
        <v>7</v>
      </c>
      <c r="M15" s="5">
        <f t="shared" si="10"/>
        <v>30</v>
      </c>
      <c r="N15" s="5">
        <f t="shared" si="13"/>
        <v>3</v>
      </c>
      <c r="O15" s="5">
        <f t="shared" si="11"/>
        <v>0</v>
      </c>
      <c r="P15" s="5">
        <f t="shared" si="14"/>
      </c>
      <c r="Q15" t="str">
        <f t="shared" si="9"/>
        <v>Dave G</v>
      </c>
      <c r="R15" s="102">
        <v>15</v>
      </c>
      <c r="S15" s="103">
        <v>1</v>
      </c>
      <c r="T15" s="103">
        <f t="shared" si="12"/>
        <v>16</v>
      </c>
    </row>
    <row r="16" spans="1:20" ht="12.75">
      <c r="A16" s="24" t="s">
        <v>104</v>
      </c>
      <c r="B16" s="91" t="s">
        <v>121</v>
      </c>
      <c r="C16" s="26">
        <v>5</v>
      </c>
      <c r="D16" s="5">
        <f t="shared" si="7"/>
        <v>5</v>
      </c>
      <c r="E16" s="124">
        <f t="shared" si="8"/>
        <v>8</v>
      </c>
      <c r="F16" s="125">
        <f t="shared" si="0"/>
        <v>6</v>
      </c>
      <c r="G16" s="69">
        <f t="shared" si="1"/>
        <v>7</v>
      </c>
      <c r="H16" s="70">
        <f t="shared" si="2"/>
        <v>8</v>
      </c>
      <c r="I16" s="96">
        <f t="shared" si="3"/>
        <v>6</v>
      </c>
      <c r="J16" s="94">
        <f t="shared" si="4"/>
        <v>7</v>
      </c>
      <c r="K16" s="132">
        <f t="shared" si="5"/>
        <v>5</v>
      </c>
      <c r="L16" s="133">
        <f t="shared" si="6"/>
        <v>8</v>
      </c>
      <c r="M16" s="5">
        <f t="shared" si="10"/>
        <v>0</v>
      </c>
      <c r="N16" s="5">
        <f t="shared" si="13"/>
      </c>
      <c r="O16" s="5">
        <f t="shared" si="11"/>
        <v>29</v>
      </c>
      <c r="P16" s="5">
        <f t="shared" si="14"/>
        <v>2</v>
      </c>
      <c r="Q16" t="str">
        <f t="shared" si="9"/>
        <v>Chad</v>
      </c>
      <c r="R16" s="102">
        <v>17</v>
      </c>
      <c r="S16" s="103">
        <v>2</v>
      </c>
      <c r="T16" s="103">
        <f t="shared" si="12"/>
        <v>19</v>
      </c>
    </row>
    <row r="17" spans="1:20" ht="12.75">
      <c r="A17" s="24" t="s">
        <v>104</v>
      </c>
      <c r="B17" s="91" t="s">
        <v>141</v>
      </c>
      <c r="C17" s="26">
        <v>1</v>
      </c>
      <c r="D17" s="5">
        <f t="shared" si="7"/>
        <v>1</v>
      </c>
      <c r="E17" s="124">
        <f t="shared" si="8"/>
        <v>6</v>
      </c>
      <c r="F17" s="125">
        <f t="shared" si="0"/>
        <v>4</v>
      </c>
      <c r="G17" s="69">
        <f t="shared" si="1"/>
        <v>5</v>
      </c>
      <c r="H17" s="70">
        <f t="shared" si="2"/>
        <v>7</v>
      </c>
      <c r="I17" s="96">
        <f t="shared" si="3"/>
        <v>4</v>
      </c>
      <c r="J17" s="94">
        <f t="shared" si="4"/>
        <v>5</v>
      </c>
      <c r="K17" s="132">
        <f t="shared" si="5"/>
        <v>3</v>
      </c>
      <c r="L17" s="133">
        <f t="shared" si="6"/>
        <v>5</v>
      </c>
      <c r="M17" s="5">
        <f t="shared" si="10"/>
        <v>0</v>
      </c>
      <c r="N17" s="5">
        <f t="shared" si="13"/>
      </c>
      <c r="O17" s="5">
        <f t="shared" si="11"/>
        <v>21</v>
      </c>
      <c r="P17" s="5">
        <f t="shared" si="14"/>
        <v>4</v>
      </c>
      <c r="Q17" t="str">
        <f t="shared" si="9"/>
        <v>Michael</v>
      </c>
      <c r="R17" s="102">
        <v>14</v>
      </c>
      <c r="S17" s="103">
        <v>1</v>
      </c>
      <c r="T17" s="103">
        <f t="shared" si="12"/>
        <v>15</v>
      </c>
    </row>
    <row r="18" spans="1:20" ht="12.75">
      <c r="A18" s="24"/>
      <c r="B18" s="91"/>
      <c r="C18" s="26"/>
      <c r="D18" s="5">
        <f t="shared" si="7"/>
      </c>
      <c r="E18" s="124">
        <f t="shared" si="8"/>
      </c>
      <c r="F18" s="125">
        <f t="shared" si="0"/>
        <v>0</v>
      </c>
      <c r="G18" s="69">
        <f t="shared" si="1"/>
      </c>
      <c r="H18" s="70">
        <f t="shared" si="2"/>
        <v>0</v>
      </c>
      <c r="I18" s="96">
        <f t="shared" si="3"/>
      </c>
      <c r="J18" s="94">
        <f t="shared" si="4"/>
        <v>0</v>
      </c>
      <c r="K18" s="132">
        <f t="shared" si="5"/>
      </c>
      <c r="L18" s="133">
        <f t="shared" si="6"/>
        <v>0</v>
      </c>
      <c r="M18" s="5">
        <f t="shared" si="10"/>
        <v>0</v>
      </c>
      <c r="N18" s="5">
        <f t="shared" si="13"/>
      </c>
      <c r="O18" s="5">
        <f t="shared" si="11"/>
        <v>0</v>
      </c>
      <c r="P18" s="5">
        <f t="shared" si="14"/>
      </c>
      <c r="Q18">
        <f t="shared" si="9"/>
      </c>
      <c r="R18" s="102"/>
      <c r="S18" s="103"/>
      <c r="T18" s="103">
        <f t="shared" si="12"/>
        <v>0</v>
      </c>
    </row>
    <row r="19" spans="1:20" ht="12.75">
      <c r="A19" s="24"/>
      <c r="B19" s="91"/>
      <c r="C19" s="26"/>
      <c r="D19" s="5">
        <f t="shared" si="7"/>
      </c>
      <c r="E19" s="124">
        <f t="shared" si="8"/>
      </c>
      <c r="F19" s="125">
        <f t="shared" si="0"/>
        <v>0</v>
      </c>
      <c r="G19" s="69">
        <f t="shared" si="1"/>
      </c>
      <c r="H19" s="70">
        <f t="shared" si="2"/>
        <v>0</v>
      </c>
      <c r="I19" s="96">
        <f t="shared" si="3"/>
      </c>
      <c r="J19" s="94">
        <f t="shared" si="4"/>
        <v>0</v>
      </c>
      <c r="K19" s="132">
        <f t="shared" si="5"/>
      </c>
      <c r="L19" s="133">
        <f t="shared" si="6"/>
        <v>0</v>
      </c>
      <c r="M19" s="5">
        <f t="shared" si="10"/>
        <v>0</v>
      </c>
      <c r="N19" s="5">
        <f t="shared" si="13"/>
      </c>
      <c r="O19" s="5">
        <f t="shared" si="11"/>
        <v>0</v>
      </c>
      <c r="P19" s="5">
        <f t="shared" si="14"/>
      </c>
      <c r="Q19">
        <f t="shared" si="9"/>
      </c>
      <c r="R19" s="102"/>
      <c r="S19" s="103"/>
      <c r="T19" s="103">
        <f t="shared" si="12"/>
        <v>0</v>
      </c>
    </row>
    <row r="20" spans="1:20" ht="12.75">
      <c r="A20" s="24"/>
      <c r="B20" s="91"/>
      <c r="C20" s="26"/>
      <c r="D20" s="5">
        <f t="shared" si="7"/>
      </c>
      <c r="E20" s="124">
        <f t="shared" si="8"/>
      </c>
      <c r="F20" s="125">
        <f t="shared" si="0"/>
        <v>0</v>
      </c>
      <c r="G20" s="69">
        <f t="shared" si="1"/>
      </c>
      <c r="H20" s="70">
        <f t="shared" si="2"/>
        <v>0</v>
      </c>
      <c r="I20" s="96">
        <f t="shared" si="3"/>
      </c>
      <c r="J20" s="94">
        <f t="shared" si="4"/>
        <v>0</v>
      </c>
      <c r="K20" s="132">
        <f t="shared" si="5"/>
      </c>
      <c r="L20" s="133">
        <f t="shared" si="6"/>
        <v>0</v>
      </c>
      <c r="M20" s="5">
        <f t="shared" si="10"/>
        <v>0</v>
      </c>
      <c r="N20" s="5">
        <f t="shared" si="13"/>
      </c>
      <c r="O20" s="5">
        <f t="shared" si="11"/>
        <v>0</v>
      </c>
      <c r="P20" s="5">
        <f t="shared" si="14"/>
      </c>
      <c r="Q20">
        <f t="shared" si="9"/>
      </c>
      <c r="R20" s="102"/>
      <c r="S20" s="103"/>
      <c r="T20" s="103">
        <f t="shared" si="12"/>
        <v>0</v>
      </c>
    </row>
    <row r="21" spans="1:20" ht="12.75">
      <c r="A21" s="24"/>
      <c r="B21" s="91"/>
      <c r="C21" s="26"/>
      <c r="D21" s="5">
        <f t="shared" si="7"/>
      </c>
      <c r="E21" s="124">
        <f t="shared" si="8"/>
      </c>
      <c r="F21" s="125">
        <f t="shared" si="0"/>
        <v>0</v>
      </c>
      <c r="G21" s="69">
        <f t="shared" si="1"/>
      </c>
      <c r="H21" s="70">
        <f t="shared" si="2"/>
        <v>0</v>
      </c>
      <c r="I21" s="96">
        <f t="shared" si="3"/>
      </c>
      <c r="J21" s="94">
        <f t="shared" si="4"/>
        <v>0</v>
      </c>
      <c r="K21" s="132">
        <f t="shared" si="5"/>
      </c>
      <c r="L21" s="133">
        <f t="shared" si="6"/>
        <v>0</v>
      </c>
      <c r="M21" s="5">
        <f t="shared" si="10"/>
        <v>0</v>
      </c>
      <c r="N21" s="5">
        <f t="shared" si="13"/>
      </c>
      <c r="O21" s="5">
        <f t="shared" si="11"/>
        <v>0</v>
      </c>
      <c r="P21" s="5">
        <f t="shared" si="14"/>
      </c>
      <c r="Q21">
        <f t="shared" si="9"/>
      </c>
      <c r="R21" s="102"/>
      <c r="S21" s="103"/>
      <c r="T21" s="103">
        <f t="shared" si="12"/>
        <v>0</v>
      </c>
    </row>
    <row r="22" spans="1:20" ht="12.75">
      <c r="A22" s="24"/>
      <c r="B22" s="91"/>
      <c r="C22" s="26"/>
      <c r="D22" s="5">
        <f t="shared" si="7"/>
      </c>
      <c r="E22" s="124">
        <f t="shared" si="8"/>
      </c>
      <c r="F22" s="125">
        <f t="shared" si="0"/>
        <v>0</v>
      </c>
      <c r="G22" s="69">
        <f t="shared" si="1"/>
      </c>
      <c r="H22" s="70">
        <f t="shared" si="2"/>
        <v>0</v>
      </c>
      <c r="I22" s="96">
        <f t="shared" si="3"/>
      </c>
      <c r="J22" s="94">
        <f t="shared" si="4"/>
        <v>0</v>
      </c>
      <c r="K22" s="132">
        <f t="shared" si="5"/>
      </c>
      <c r="L22" s="133">
        <f t="shared" si="6"/>
        <v>0</v>
      </c>
      <c r="M22" s="5">
        <f t="shared" si="10"/>
        <v>0</v>
      </c>
      <c r="N22" s="5">
        <f t="shared" si="13"/>
      </c>
      <c r="O22" s="18">
        <f t="shared" si="11"/>
        <v>0</v>
      </c>
      <c r="P22" s="5">
        <f t="shared" si="14"/>
      </c>
      <c r="Q22">
        <f t="shared" si="9"/>
      </c>
      <c r="R22" s="102"/>
      <c r="S22" s="103"/>
      <c r="T22" s="103"/>
    </row>
    <row r="23" spans="1:20" ht="12.75">
      <c r="A23" s="25"/>
      <c r="B23" s="25"/>
      <c r="C23" s="54"/>
      <c r="D23" s="6">
        <f t="shared" si="7"/>
      </c>
      <c r="E23" s="124">
        <f t="shared" si="8"/>
      </c>
      <c r="F23" s="125">
        <f t="shared" si="0"/>
        <v>0</v>
      </c>
      <c r="G23" s="69">
        <f t="shared" si="1"/>
      </c>
      <c r="H23" s="70">
        <f t="shared" si="2"/>
        <v>0</v>
      </c>
      <c r="I23" s="96">
        <f t="shared" si="3"/>
      </c>
      <c r="J23" s="94">
        <f t="shared" si="4"/>
        <v>0</v>
      </c>
      <c r="K23" s="132">
        <f t="shared" si="5"/>
      </c>
      <c r="L23" s="133">
        <f t="shared" si="6"/>
        <v>0</v>
      </c>
      <c r="M23" s="6">
        <f t="shared" si="10"/>
        <v>0</v>
      </c>
      <c r="N23" s="6">
        <f t="shared" si="13"/>
      </c>
      <c r="O23" s="6">
        <f t="shared" si="11"/>
        <v>0</v>
      </c>
      <c r="P23" s="6">
        <f t="shared" si="14"/>
      </c>
      <c r="Q23">
        <f t="shared" si="9"/>
      </c>
      <c r="R23" s="104"/>
      <c r="S23" s="104"/>
      <c r="T23" s="104"/>
    </row>
    <row r="24" spans="2:15" ht="12.75">
      <c r="B24" s="49" t="s">
        <v>18</v>
      </c>
      <c r="C24" s="11">
        <f>IF(COUNTA(B8:B23)&gt;4,COUNTA(B8:B23),4)</f>
        <v>10</v>
      </c>
      <c r="D24" s="49"/>
      <c r="E24" s="9"/>
      <c r="F24" s="9"/>
      <c r="G24" s="9"/>
      <c r="H24" s="9"/>
      <c r="I24" s="9"/>
      <c r="J24" s="9"/>
      <c r="K24" s="9"/>
      <c r="L24" s="9"/>
      <c r="M24" s="10"/>
      <c r="N24" s="10"/>
      <c r="O24" s="49"/>
    </row>
    <row r="25" spans="3:15" ht="12.75">
      <c r="C25" s="1"/>
      <c r="D25" s="1"/>
      <c r="E25" s="126" t="str">
        <f>E6</f>
        <v>Orange</v>
      </c>
      <c r="F25" s="67"/>
      <c r="G25" s="71" t="str">
        <f>G6</f>
        <v>Blue</v>
      </c>
      <c r="H25" s="72"/>
      <c r="I25" s="95" t="str">
        <f>I6</f>
        <v>Yellow</v>
      </c>
      <c r="J25" s="97"/>
      <c r="K25" s="129" t="str">
        <f>K6</f>
        <v>Pink</v>
      </c>
      <c r="L25" s="67"/>
      <c r="M25" s="10"/>
      <c r="N25" s="10"/>
      <c r="O25" s="49"/>
    </row>
    <row r="26" spans="3:14" ht="12.75">
      <c r="C26" s="20" t="s">
        <v>7</v>
      </c>
      <c r="D26" s="20"/>
      <c r="E26" s="124" t="s">
        <v>5</v>
      </c>
      <c r="F26" s="60" t="s">
        <v>6</v>
      </c>
      <c r="G26" s="70" t="s">
        <v>5</v>
      </c>
      <c r="H26" s="73" t="s">
        <v>6</v>
      </c>
      <c r="I26" s="96" t="s">
        <v>5</v>
      </c>
      <c r="J26" s="93" t="s">
        <v>6</v>
      </c>
      <c r="K26" s="130" t="s">
        <v>5</v>
      </c>
      <c r="L26" s="60" t="s">
        <v>6</v>
      </c>
      <c r="N26" s="1"/>
    </row>
    <row r="27" spans="3:15" ht="12.75">
      <c r="C27" s="7">
        <v>1</v>
      </c>
      <c r="D27" s="21">
        <f>C24</f>
        <v>10</v>
      </c>
      <c r="E27" s="127" t="str">
        <f>IF(C27&gt;$C$24,"",INDEX($B$8:$B$23,MATCH(D27,D$8:D$23,0),1))</f>
        <v>Dave G</v>
      </c>
      <c r="F27" s="32">
        <v>7</v>
      </c>
      <c r="G27" s="121" t="str">
        <f>IF($C$24=$C27,E$27,E28)</f>
        <v>Tracey</v>
      </c>
      <c r="H27" s="42">
        <v>8</v>
      </c>
      <c r="I27" s="98" t="str">
        <f aca="true" t="shared" si="15" ref="I27:I41">IF($C$24=$C27,G$27,G28)</f>
        <v>Cam</v>
      </c>
      <c r="J27" s="42">
        <v>9</v>
      </c>
      <c r="K27" s="131" t="str">
        <f aca="true" t="shared" si="16" ref="K27:K41">IF($C$24=$C27,I$27,I28)</f>
        <v>Kev</v>
      </c>
      <c r="L27" s="32">
        <v>5</v>
      </c>
      <c r="M27" s="18"/>
      <c r="N27" s="10" t="s">
        <v>119</v>
      </c>
      <c r="O27" s="49"/>
    </row>
    <row r="28" spans="3:14" ht="12.75">
      <c r="C28" s="5">
        <v>2</v>
      </c>
      <c r="D28" s="18">
        <f>IF(C24&gt;4,D27-2,2)</f>
        <v>8</v>
      </c>
      <c r="E28" s="125" t="str">
        <f>IF(C28&gt;$C$24,"",INDEX($B$8:$B$23,MATCH(D28,D$8:D$23,0),1))</f>
        <v>Tracey</v>
      </c>
      <c r="F28" s="32">
        <v>7</v>
      </c>
      <c r="G28" s="82" t="str">
        <f>IF($C$24=$C28,E$27,E29)</f>
        <v>Cam</v>
      </c>
      <c r="H28" s="26">
        <v>10</v>
      </c>
      <c r="I28" s="98" t="str">
        <f t="shared" si="15"/>
        <v>Kev</v>
      </c>
      <c r="J28" s="26">
        <v>5</v>
      </c>
      <c r="K28" s="131" t="str">
        <f t="shared" si="16"/>
        <v>Chris</v>
      </c>
      <c r="L28" s="41">
        <v>5</v>
      </c>
      <c r="N28" s="1" t="s">
        <v>119</v>
      </c>
    </row>
    <row r="29" spans="3:14" ht="12.75">
      <c r="C29" s="5">
        <v>3</v>
      </c>
      <c r="D29" s="18">
        <f>IF(C24&gt;4,D28-2,1)</f>
        <v>6</v>
      </c>
      <c r="E29" s="125" t="str">
        <f aca="true" t="shared" si="17" ref="E29:E42">IF(C29&gt;$C$24,"",INDEX($B$8:$B$23,MATCH(D29,D$8:D$23,0),1))</f>
        <v>Cam</v>
      </c>
      <c r="F29" s="32">
        <v>7</v>
      </c>
      <c r="G29" s="82" t="str">
        <f>IF($C$24=$C29,E$27,E30)</f>
        <v>Kev</v>
      </c>
      <c r="H29" s="26">
        <v>5</v>
      </c>
      <c r="I29" s="98" t="str">
        <f t="shared" si="15"/>
        <v>Chris</v>
      </c>
      <c r="J29" s="26">
        <v>5</v>
      </c>
      <c r="K29" s="131" t="str">
        <f t="shared" si="16"/>
        <v>Michael</v>
      </c>
      <c r="L29" s="41">
        <v>5</v>
      </c>
      <c r="N29" s="1" t="s">
        <v>119</v>
      </c>
    </row>
    <row r="30" spans="3:14" ht="12.75">
      <c r="C30" s="5">
        <v>4</v>
      </c>
      <c r="D30" s="18">
        <f>IF($C$24&gt;6,D29-2,IF($C$24=5,2,3))</f>
        <v>4</v>
      </c>
      <c r="E30" s="125" t="str">
        <f t="shared" si="17"/>
        <v>Kev</v>
      </c>
      <c r="F30" s="32">
        <v>5</v>
      </c>
      <c r="G30" s="82" t="str">
        <f>IF($C$24=$C30,E$27,E31)</f>
        <v>Chris</v>
      </c>
      <c r="H30" s="26">
        <v>5</v>
      </c>
      <c r="I30" s="98" t="str">
        <f t="shared" si="15"/>
        <v>Michael</v>
      </c>
      <c r="J30" s="26">
        <v>5</v>
      </c>
      <c r="K30" s="131" t="str">
        <f t="shared" si="16"/>
        <v>Garth</v>
      </c>
      <c r="L30" s="41">
        <v>5</v>
      </c>
      <c r="N30" s="1" t="s">
        <v>144</v>
      </c>
    </row>
    <row r="31" spans="3:14" ht="12.75">
      <c r="C31" s="5">
        <v>5</v>
      </c>
      <c r="D31" s="18">
        <f>IF($C$24&gt;8,D30-2,IF($C$24=8,1,IF($C$24=7,2,IF($C$24&lt;5,"",D30+2))))</f>
        <v>2</v>
      </c>
      <c r="E31" s="125" t="str">
        <f t="shared" si="17"/>
        <v>Chris</v>
      </c>
      <c r="F31" s="32">
        <v>6</v>
      </c>
      <c r="G31" s="82" t="str">
        <f aca="true" t="shared" si="18" ref="G31:G41">IF($C$24=$C31,E$27,E32)</f>
        <v>Michael</v>
      </c>
      <c r="H31" s="26">
        <v>7</v>
      </c>
      <c r="I31" s="98" t="str">
        <f t="shared" si="15"/>
        <v>Garth</v>
      </c>
      <c r="J31" s="26">
        <v>7</v>
      </c>
      <c r="K31" s="131" t="str">
        <f t="shared" si="16"/>
        <v>Chad</v>
      </c>
      <c r="L31" s="41">
        <v>8</v>
      </c>
      <c r="N31" s="1" t="s">
        <v>121</v>
      </c>
    </row>
    <row r="32" spans="3:14" ht="12.75">
      <c r="C32" s="5">
        <v>6</v>
      </c>
      <c r="D32" s="18">
        <f>IF($C$24&gt;10,D31-2,IF($C$24=10,1,IF($C$24=9,2,IF($C$24&lt;6,"",D31+2))))</f>
        <v>1</v>
      </c>
      <c r="E32" s="125" t="str">
        <f t="shared" si="17"/>
        <v>Michael</v>
      </c>
      <c r="F32" s="32">
        <v>4</v>
      </c>
      <c r="G32" s="82" t="str">
        <f t="shared" si="18"/>
        <v>Garth</v>
      </c>
      <c r="H32" s="26">
        <v>7</v>
      </c>
      <c r="I32" s="98" t="str">
        <f t="shared" si="15"/>
        <v>Chad</v>
      </c>
      <c r="J32" s="26">
        <v>7</v>
      </c>
      <c r="K32" s="131" t="str">
        <f t="shared" si="16"/>
        <v>Karl</v>
      </c>
      <c r="L32" s="41">
        <v>10</v>
      </c>
      <c r="N32" s="1" t="s">
        <v>112</v>
      </c>
    </row>
    <row r="33" spans="3:14" ht="12.75">
      <c r="C33" s="5">
        <v>7</v>
      </c>
      <c r="D33" s="18">
        <f>IF($C$24&gt;12,D32-2,IF($C$24=12,1,IF($C$24=11,2,IF($C$24&lt;7,"",D32+2))))</f>
        <v>3</v>
      </c>
      <c r="E33" s="125" t="str">
        <f t="shared" si="17"/>
        <v>Garth</v>
      </c>
      <c r="F33" s="32">
        <v>8</v>
      </c>
      <c r="G33" s="82" t="str">
        <f t="shared" si="18"/>
        <v>Chad</v>
      </c>
      <c r="H33" s="26">
        <v>8</v>
      </c>
      <c r="I33" s="98" t="str">
        <f t="shared" si="15"/>
        <v>Karl</v>
      </c>
      <c r="J33" s="26">
        <v>8</v>
      </c>
      <c r="K33" s="131" t="str">
        <f t="shared" si="16"/>
        <v>Geoff</v>
      </c>
      <c r="L33" s="41">
        <v>8</v>
      </c>
      <c r="N33" s="1" t="s">
        <v>145</v>
      </c>
    </row>
    <row r="34" spans="3:14" ht="12.75">
      <c r="C34" s="5">
        <v>8</v>
      </c>
      <c r="D34" s="18">
        <f>IF($C$24&gt;14,D33-2,IF($C$24=14,1,IF($C$24=13,2,IF($C$24&lt;8,"",D33+2))))</f>
        <v>5</v>
      </c>
      <c r="E34" s="125" t="str">
        <f t="shared" si="17"/>
        <v>Chad</v>
      </c>
      <c r="F34" s="32">
        <v>6</v>
      </c>
      <c r="G34" s="82" t="str">
        <f t="shared" si="18"/>
        <v>Karl</v>
      </c>
      <c r="H34" s="26">
        <v>9</v>
      </c>
      <c r="I34" s="98" t="str">
        <f t="shared" si="15"/>
        <v>Geoff</v>
      </c>
      <c r="J34" s="26">
        <v>9</v>
      </c>
      <c r="K34" s="131" t="str">
        <f t="shared" si="16"/>
        <v>Dave G</v>
      </c>
      <c r="L34" s="41">
        <v>7</v>
      </c>
      <c r="N34" s="1" t="s">
        <v>146</v>
      </c>
    </row>
    <row r="35" spans="3:14" ht="12.75">
      <c r="C35" s="5">
        <v>9</v>
      </c>
      <c r="D35" s="18">
        <f>IF($C$24=16,1,IF($C$24=15,2,IF($C$24&lt;9,"",D34+2)))</f>
        <v>7</v>
      </c>
      <c r="E35" s="125" t="str">
        <f t="shared" si="17"/>
        <v>Karl</v>
      </c>
      <c r="F35" s="32">
        <v>9</v>
      </c>
      <c r="G35" s="82" t="str">
        <f t="shared" si="18"/>
        <v>Geoff</v>
      </c>
      <c r="H35" s="26">
        <v>9</v>
      </c>
      <c r="I35" s="98" t="str">
        <f t="shared" si="15"/>
        <v>Dave G</v>
      </c>
      <c r="J35" s="26">
        <v>8</v>
      </c>
      <c r="K35" s="131" t="str">
        <f t="shared" si="16"/>
        <v>Tracey</v>
      </c>
      <c r="L35" s="41">
        <v>7</v>
      </c>
      <c r="N35" s="1" t="s">
        <v>146</v>
      </c>
    </row>
    <row r="36" spans="3:14" ht="12.75">
      <c r="C36" s="5">
        <v>10</v>
      </c>
      <c r="D36" s="18">
        <f>IF($C$24&lt;10,"",D35+2)</f>
        <v>9</v>
      </c>
      <c r="E36" s="125" t="str">
        <f t="shared" si="17"/>
        <v>Geoff</v>
      </c>
      <c r="F36" s="32">
        <v>7</v>
      </c>
      <c r="G36" s="82" t="str">
        <f t="shared" si="18"/>
        <v>Dave G</v>
      </c>
      <c r="H36" s="26">
        <v>8</v>
      </c>
      <c r="I36" s="98" t="str">
        <f t="shared" si="15"/>
        <v>Tracey</v>
      </c>
      <c r="J36" s="26">
        <v>7</v>
      </c>
      <c r="K36" s="131" t="str">
        <f t="shared" si="16"/>
        <v>Cam</v>
      </c>
      <c r="L36" s="41">
        <v>8</v>
      </c>
      <c r="N36" s="1" t="s">
        <v>147</v>
      </c>
    </row>
    <row r="37" spans="3:14" ht="12.75">
      <c r="C37" s="5">
        <v>11</v>
      </c>
      <c r="D37" s="18">
        <f>IF($C$24&lt;11,"",D36+2)</f>
      </c>
      <c r="E37" s="125">
        <f t="shared" si="17"/>
      </c>
      <c r="F37" s="32"/>
      <c r="G37" s="82">
        <f t="shared" si="18"/>
      </c>
      <c r="H37" s="26"/>
      <c r="I37" s="98">
        <f t="shared" si="15"/>
      </c>
      <c r="J37" s="26"/>
      <c r="K37" s="131">
        <f t="shared" si="16"/>
      </c>
      <c r="L37" s="41"/>
      <c r="N37" s="1"/>
    </row>
    <row r="38" spans="3:14" ht="12.75">
      <c r="C38" s="5">
        <v>12</v>
      </c>
      <c r="D38" s="18">
        <f>IF($C$24&lt;12,"",D37+2)</f>
      </c>
      <c r="E38" s="125">
        <f t="shared" si="17"/>
      </c>
      <c r="F38" s="32"/>
      <c r="G38" s="82">
        <f t="shared" si="18"/>
      </c>
      <c r="H38" s="26"/>
      <c r="I38" s="98">
        <f t="shared" si="15"/>
      </c>
      <c r="J38" s="26"/>
      <c r="K38" s="131">
        <f t="shared" si="16"/>
      </c>
      <c r="L38" s="41"/>
      <c r="N38" s="1"/>
    </row>
    <row r="39" spans="3:14" ht="12.75">
      <c r="C39" s="5">
        <v>13</v>
      </c>
      <c r="D39" s="18">
        <f>IF($C$24&lt;13,"",D38+2)</f>
      </c>
      <c r="E39" s="125">
        <f t="shared" si="17"/>
      </c>
      <c r="F39" s="32"/>
      <c r="G39" s="82">
        <f t="shared" si="18"/>
      </c>
      <c r="H39" s="26"/>
      <c r="I39" s="98">
        <f t="shared" si="15"/>
      </c>
      <c r="J39" s="26"/>
      <c r="K39" s="131">
        <f t="shared" si="16"/>
      </c>
      <c r="L39" s="41"/>
      <c r="N39" s="1"/>
    </row>
    <row r="40" spans="3:14" ht="12.75">
      <c r="C40" s="5">
        <v>14</v>
      </c>
      <c r="D40" s="18">
        <f>IF($C$24&lt;14,"",D39+2)</f>
      </c>
      <c r="E40" s="125">
        <f t="shared" si="17"/>
      </c>
      <c r="F40" s="32"/>
      <c r="G40" s="82">
        <f t="shared" si="18"/>
      </c>
      <c r="H40" s="26"/>
      <c r="I40" s="98">
        <f t="shared" si="15"/>
      </c>
      <c r="J40" s="26"/>
      <c r="K40" s="131">
        <f t="shared" si="16"/>
      </c>
      <c r="L40" s="41"/>
      <c r="N40" s="1"/>
    </row>
    <row r="41" spans="3:14" ht="12.75">
      <c r="C41" s="5">
        <v>15</v>
      </c>
      <c r="D41" s="18">
        <f>IF($C$24&lt;15,"",D40+2)</f>
      </c>
      <c r="E41" s="125">
        <f t="shared" si="17"/>
      </c>
      <c r="F41" s="32"/>
      <c r="G41" s="82">
        <f t="shared" si="18"/>
      </c>
      <c r="H41" s="26"/>
      <c r="I41" s="98">
        <f t="shared" si="15"/>
      </c>
      <c r="J41" s="26"/>
      <c r="K41" s="131">
        <f t="shared" si="16"/>
      </c>
      <c r="L41" s="41"/>
      <c r="N41" s="1"/>
    </row>
    <row r="42" spans="3:14" ht="12.75">
      <c r="C42" s="5">
        <v>16</v>
      </c>
      <c r="D42" s="18">
        <f>IF($C$24&lt;16,"",D41+2)</f>
      </c>
      <c r="E42" s="128">
        <f t="shared" si="17"/>
      </c>
      <c r="F42" s="32"/>
      <c r="G42" s="82">
        <f>IF($C$24=$C42,E$27,"")</f>
      </c>
      <c r="H42" s="26"/>
      <c r="I42" s="98">
        <f>IF($C$24=$C42,G$27,"")</f>
      </c>
      <c r="J42" s="26"/>
      <c r="K42" s="131">
        <f>IF($C$24=$C42,I$27,"")</f>
      </c>
      <c r="L42" s="41"/>
      <c r="N42" s="1"/>
    </row>
    <row r="43" spans="3:14" ht="12.75">
      <c r="C43" s="6"/>
      <c r="D43" s="19"/>
      <c r="E43" s="25"/>
      <c r="F43" s="32"/>
      <c r="G43" s="81"/>
      <c r="H43" s="26"/>
      <c r="I43" s="83"/>
      <c r="J43" s="26"/>
      <c r="K43" s="81"/>
      <c r="L43" s="41"/>
      <c r="N43" s="1"/>
    </row>
    <row r="44" spans="2:13" ht="12.75">
      <c r="B44" s="50"/>
      <c r="C44" s="50"/>
      <c r="D44" s="50"/>
      <c r="E44" s="49"/>
      <c r="F44" s="51"/>
      <c r="G44" s="51"/>
      <c r="H44" s="51"/>
      <c r="I44" s="51"/>
      <c r="J44" s="51"/>
      <c r="K44" s="49"/>
      <c r="L44" s="51"/>
      <c r="M44" s="50"/>
    </row>
    <row r="45" spans="1:16" s="22" customFormat="1" ht="12.75">
      <c r="A45" s="1"/>
      <c r="B45" s="10"/>
      <c r="C45" s="10"/>
      <c r="D45" s="10"/>
      <c r="E45" s="10"/>
      <c r="F45" s="48"/>
      <c r="G45" s="10"/>
      <c r="H45" s="48"/>
      <c r="I45" s="10"/>
      <c r="J45" s="10"/>
      <c r="K45" s="10"/>
      <c r="L45" s="1"/>
      <c r="M45" s="1"/>
      <c r="N45" s="50"/>
      <c r="O45" s="50"/>
      <c r="P45" s="50"/>
    </row>
    <row r="46" spans="1:16" s="22" customFormat="1" ht="12.75">
      <c r="A46" s="1" t="s">
        <v>38</v>
      </c>
      <c r="B46" s="21" t="s">
        <v>48</v>
      </c>
      <c r="C46" s="11"/>
      <c r="D46" s="11"/>
      <c r="E46" s="11"/>
      <c r="F46" s="11"/>
      <c r="G46" s="11"/>
      <c r="H46" s="43"/>
      <c r="I46" s="11"/>
      <c r="J46" s="11"/>
      <c r="K46" s="11"/>
      <c r="L46" s="27"/>
      <c r="M46" s="1"/>
      <c r="N46" s="50"/>
      <c r="O46" s="50"/>
      <c r="P46" s="50"/>
    </row>
    <row r="47" spans="1:16" s="22" customFormat="1" ht="12.75">
      <c r="A47" s="1"/>
      <c r="B47" s="52" t="s">
        <v>51</v>
      </c>
      <c r="C47" s="76"/>
      <c r="D47" s="76"/>
      <c r="E47" s="10"/>
      <c r="F47" s="10"/>
      <c r="G47" s="10"/>
      <c r="H47" s="10"/>
      <c r="I47" s="10"/>
      <c r="J47" s="10"/>
      <c r="K47" s="10"/>
      <c r="L47" s="16"/>
      <c r="M47" s="1"/>
      <c r="N47" s="50"/>
      <c r="O47" s="50"/>
      <c r="P47" s="50"/>
    </row>
    <row r="48" spans="1:16" s="22" customFormat="1" ht="12.75">
      <c r="A48" s="1"/>
      <c r="B48" s="52" t="s">
        <v>49</v>
      </c>
      <c r="C48" s="76"/>
      <c r="D48" s="76"/>
      <c r="E48" s="10"/>
      <c r="F48" s="10"/>
      <c r="G48" s="10"/>
      <c r="H48" s="10"/>
      <c r="I48" s="10"/>
      <c r="J48" s="10"/>
      <c r="K48" s="10"/>
      <c r="L48" s="16"/>
      <c r="M48" s="1"/>
      <c r="N48" s="50"/>
      <c r="O48" s="50"/>
      <c r="P48" s="50"/>
    </row>
    <row r="49" spans="1:16" s="22" customFormat="1" ht="12.75">
      <c r="A49" s="1"/>
      <c r="B49" s="52" t="s">
        <v>50</v>
      </c>
      <c r="C49" s="76"/>
      <c r="D49" s="76"/>
      <c r="E49" s="10"/>
      <c r="F49" s="10"/>
      <c r="G49" s="10"/>
      <c r="H49" s="10"/>
      <c r="I49" s="10"/>
      <c r="J49" s="10"/>
      <c r="K49" s="10"/>
      <c r="L49" s="16"/>
      <c r="M49" s="1"/>
      <c r="N49" s="50"/>
      <c r="O49" s="50"/>
      <c r="P49" s="50"/>
    </row>
    <row r="50" spans="1:16" s="22" customFormat="1" ht="12.75">
      <c r="A50" s="1"/>
      <c r="B50" s="52" t="s">
        <v>52</v>
      </c>
      <c r="C50" s="76"/>
      <c r="D50" s="76"/>
      <c r="E50" s="10"/>
      <c r="F50" s="10"/>
      <c r="G50" s="10"/>
      <c r="H50" s="10"/>
      <c r="I50" s="10"/>
      <c r="J50" s="10"/>
      <c r="K50" s="10"/>
      <c r="L50" s="16"/>
      <c r="M50" s="1"/>
      <c r="N50" s="50"/>
      <c r="O50" s="50"/>
      <c r="P50" s="50"/>
    </row>
    <row r="51" spans="1:16" s="22" customFormat="1" ht="12.75">
      <c r="A51" s="1"/>
      <c r="B51" s="52" t="s">
        <v>53</v>
      </c>
      <c r="C51" s="76"/>
      <c r="D51" s="76"/>
      <c r="E51" s="10"/>
      <c r="F51" s="10"/>
      <c r="G51" s="10"/>
      <c r="H51" s="10"/>
      <c r="I51" s="10"/>
      <c r="J51" s="10"/>
      <c r="K51" s="10"/>
      <c r="L51" s="16"/>
      <c r="M51" s="1"/>
      <c r="N51" s="50"/>
      <c r="O51" s="50"/>
      <c r="P51" s="50"/>
    </row>
    <row r="52" spans="1:16" s="22" customFormat="1" ht="12.75">
      <c r="A52" s="1"/>
      <c r="B52" s="52" t="s">
        <v>54</v>
      </c>
      <c r="C52" s="76"/>
      <c r="D52" s="76"/>
      <c r="E52" s="10"/>
      <c r="F52" s="10"/>
      <c r="G52" s="10"/>
      <c r="H52" s="10"/>
      <c r="I52" s="10"/>
      <c r="J52" s="10"/>
      <c r="K52" s="10"/>
      <c r="L52" s="16"/>
      <c r="M52" s="1"/>
      <c r="N52" s="50"/>
      <c r="O52" s="50"/>
      <c r="P52" s="50"/>
    </row>
    <row r="53" spans="1:16" s="22" customFormat="1" ht="12.75">
      <c r="A53" s="1"/>
      <c r="B53" s="52" t="s">
        <v>55</v>
      </c>
      <c r="C53" s="76"/>
      <c r="D53" s="76"/>
      <c r="E53" s="10"/>
      <c r="F53" s="10"/>
      <c r="G53" s="10"/>
      <c r="H53" s="10"/>
      <c r="I53" s="10"/>
      <c r="J53" s="10"/>
      <c r="K53" s="10"/>
      <c r="L53" s="16"/>
      <c r="M53" s="1"/>
      <c r="N53" s="50"/>
      <c r="O53" s="50"/>
      <c r="P53" s="50"/>
    </row>
    <row r="54" spans="1:16" s="22" customFormat="1" ht="12.75">
      <c r="A54" s="1"/>
      <c r="B54" s="18" t="s">
        <v>56</v>
      </c>
      <c r="C54" s="10"/>
      <c r="D54" s="10"/>
      <c r="E54" s="10"/>
      <c r="F54" s="10"/>
      <c r="G54" s="10"/>
      <c r="H54" s="10"/>
      <c r="I54" s="10"/>
      <c r="J54" s="10"/>
      <c r="K54" s="10"/>
      <c r="L54" s="16"/>
      <c r="M54" s="1"/>
      <c r="N54" s="50"/>
      <c r="O54" s="50"/>
      <c r="P54" s="50"/>
    </row>
    <row r="55" spans="1:16" s="22" customFormat="1" ht="12.75">
      <c r="A55" s="1"/>
      <c r="B55" s="18" t="s">
        <v>57</v>
      </c>
      <c r="C55" s="10"/>
      <c r="D55" s="10"/>
      <c r="E55" s="10"/>
      <c r="F55" s="10"/>
      <c r="G55" s="10"/>
      <c r="H55" s="10"/>
      <c r="I55" s="10"/>
      <c r="J55" s="10"/>
      <c r="K55" s="10"/>
      <c r="L55" s="16"/>
      <c r="M55" s="1"/>
      <c r="N55" s="50"/>
      <c r="O55" s="50"/>
      <c r="P55" s="50"/>
    </row>
    <row r="56" spans="1:16" s="22" customFormat="1" ht="12.75">
      <c r="A56" s="1"/>
      <c r="B56" s="18" t="s">
        <v>58</v>
      </c>
      <c r="C56" s="10"/>
      <c r="D56" s="10"/>
      <c r="E56" s="10"/>
      <c r="F56" s="10"/>
      <c r="G56" s="10"/>
      <c r="H56" s="10"/>
      <c r="I56" s="10"/>
      <c r="J56" s="10"/>
      <c r="K56" s="10"/>
      <c r="L56" s="16"/>
      <c r="M56" s="1"/>
      <c r="N56" s="50"/>
      <c r="O56" s="50"/>
      <c r="P56" s="50"/>
    </row>
    <row r="57" spans="1:16" s="22" customFormat="1" ht="12.75">
      <c r="A57" s="1"/>
      <c r="B57" s="19" t="s">
        <v>75</v>
      </c>
      <c r="C57" s="13"/>
      <c r="D57" s="13"/>
      <c r="E57" s="13"/>
      <c r="F57" s="13"/>
      <c r="G57" s="13"/>
      <c r="H57" s="13"/>
      <c r="I57" s="13"/>
      <c r="J57" s="13"/>
      <c r="K57" s="13"/>
      <c r="L57" s="15"/>
      <c r="M57" s="1"/>
      <c r="N57" s="50"/>
      <c r="O57" s="50"/>
      <c r="P57" s="50"/>
    </row>
    <row r="58" spans="1:16" s="22" customFormat="1" ht="12.75">
      <c r="A58" s="1"/>
      <c r="B58" s="10"/>
      <c r="C58" s="10"/>
      <c r="D58" s="10"/>
      <c r="E58" s="10"/>
      <c r="F58" s="1"/>
      <c r="G58" s="1"/>
      <c r="H58" s="1"/>
      <c r="I58" s="1"/>
      <c r="J58" s="1"/>
      <c r="K58" s="1"/>
      <c r="L58" s="1"/>
      <c r="M58" s="1"/>
      <c r="N58" s="50"/>
      <c r="O58" s="50"/>
      <c r="P58" s="50"/>
    </row>
    <row r="59" spans="1:16" s="22" customFormat="1" ht="12.75">
      <c r="A59" s="1" t="s">
        <v>40</v>
      </c>
      <c r="B59" s="56" t="s">
        <v>65</v>
      </c>
      <c r="C59" s="77"/>
      <c r="D59" s="77"/>
      <c r="E59" s="11"/>
      <c r="F59" s="11"/>
      <c r="G59" s="11"/>
      <c r="H59" s="11"/>
      <c r="I59" s="11"/>
      <c r="J59" s="11"/>
      <c r="K59" s="11"/>
      <c r="L59" s="27"/>
      <c r="M59" s="1"/>
      <c r="N59" s="50"/>
      <c r="O59" s="50"/>
      <c r="P59" s="50"/>
    </row>
    <row r="60" spans="1:16" s="22" customFormat="1" ht="12.75">
      <c r="A60" s="1"/>
      <c r="B60" s="52" t="s">
        <v>66</v>
      </c>
      <c r="C60" s="76"/>
      <c r="D60" s="76"/>
      <c r="E60" s="10"/>
      <c r="F60" s="10"/>
      <c r="G60" s="10"/>
      <c r="H60" s="10"/>
      <c r="I60" s="10"/>
      <c r="J60" s="10"/>
      <c r="K60" s="10"/>
      <c r="L60" s="16"/>
      <c r="M60" s="1"/>
      <c r="N60" s="50"/>
      <c r="O60" s="50"/>
      <c r="P60" s="50"/>
    </row>
    <row r="61" spans="1:16" s="22" customFormat="1" ht="12.75">
      <c r="A61" s="1"/>
      <c r="B61" s="52" t="s">
        <v>67</v>
      </c>
      <c r="C61" s="76"/>
      <c r="D61" s="76"/>
      <c r="E61" s="10"/>
      <c r="F61" s="10"/>
      <c r="G61" s="10"/>
      <c r="H61" s="10"/>
      <c r="I61" s="10"/>
      <c r="J61" s="10"/>
      <c r="K61" s="10"/>
      <c r="L61" s="16"/>
      <c r="M61" s="1"/>
      <c r="N61" s="50"/>
      <c r="O61" s="50"/>
      <c r="P61" s="50"/>
    </row>
    <row r="62" spans="1:16" s="22" customFormat="1" ht="12.75">
      <c r="A62" s="1"/>
      <c r="B62" s="52" t="s">
        <v>68</v>
      </c>
      <c r="C62" s="76"/>
      <c r="D62" s="76"/>
      <c r="E62" s="10"/>
      <c r="F62" s="10"/>
      <c r="G62" s="10"/>
      <c r="H62" s="10"/>
      <c r="I62" s="10"/>
      <c r="J62" s="10"/>
      <c r="K62" s="10"/>
      <c r="L62" s="16"/>
      <c r="M62" s="1"/>
      <c r="N62" s="50"/>
      <c r="O62" s="50"/>
      <c r="P62" s="50"/>
    </row>
    <row r="63" spans="1:16" s="22" customFormat="1" ht="12.75">
      <c r="A63" s="1"/>
      <c r="B63" s="55" t="s">
        <v>69</v>
      </c>
      <c r="C63" s="78"/>
      <c r="D63" s="78"/>
      <c r="E63" s="10"/>
      <c r="F63" s="10"/>
      <c r="G63" s="10"/>
      <c r="H63" s="10"/>
      <c r="I63" s="10"/>
      <c r="J63" s="10"/>
      <c r="K63" s="10"/>
      <c r="L63" s="16"/>
      <c r="M63" s="1"/>
      <c r="N63" s="50"/>
      <c r="O63" s="50"/>
      <c r="P63" s="50"/>
    </row>
    <row r="64" spans="1:16" s="22" customFormat="1" ht="12.75">
      <c r="A64" s="1"/>
      <c r="B64" s="18" t="s">
        <v>70</v>
      </c>
      <c r="C64" s="10"/>
      <c r="D64" s="10"/>
      <c r="E64" s="10"/>
      <c r="F64" s="10"/>
      <c r="G64" s="10"/>
      <c r="H64" s="10"/>
      <c r="I64" s="10"/>
      <c r="J64" s="10"/>
      <c r="K64" s="10"/>
      <c r="L64" s="16"/>
      <c r="M64" s="1"/>
      <c r="N64" s="50"/>
      <c r="O64" s="50"/>
      <c r="P64" s="50"/>
    </row>
    <row r="65" spans="1:16" s="22" customFormat="1" ht="12.75">
      <c r="A65" s="1"/>
      <c r="B65" s="18" t="s">
        <v>71</v>
      </c>
      <c r="C65" s="10"/>
      <c r="D65" s="10"/>
      <c r="E65" s="10"/>
      <c r="F65" s="10"/>
      <c r="G65" s="10"/>
      <c r="H65" s="10"/>
      <c r="I65" s="10"/>
      <c r="J65" s="10"/>
      <c r="K65" s="10"/>
      <c r="L65" s="16"/>
      <c r="M65" s="1"/>
      <c r="N65" s="50"/>
      <c r="O65" s="50"/>
      <c r="P65" s="50"/>
    </row>
    <row r="66" spans="1:16" s="22" customFormat="1" ht="12.75">
      <c r="A66" s="1"/>
      <c r="B66" s="19" t="s">
        <v>72</v>
      </c>
      <c r="C66" s="13"/>
      <c r="D66" s="13"/>
      <c r="E66" s="13"/>
      <c r="F66" s="13"/>
      <c r="G66" s="13"/>
      <c r="H66" s="13"/>
      <c r="I66" s="13"/>
      <c r="J66" s="13"/>
      <c r="K66" s="13"/>
      <c r="L66" s="15"/>
      <c r="M66" s="1"/>
      <c r="N66" s="50"/>
      <c r="O66" s="50"/>
      <c r="P66" s="50"/>
    </row>
    <row r="67" spans="1:16" s="22" customFormat="1" ht="12.75">
      <c r="A67" s="1"/>
      <c r="B67" s="10"/>
      <c r="C67" s="10"/>
      <c r="D67" s="10"/>
      <c r="E67" s="10"/>
      <c r="F67" s="1"/>
      <c r="G67" s="1"/>
      <c r="H67" s="1"/>
      <c r="I67" s="1"/>
      <c r="J67" s="1"/>
      <c r="K67" s="1"/>
      <c r="L67" s="1"/>
      <c r="M67" s="1"/>
      <c r="N67" s="50"/>
      <c r="O67" s="50"/>
      <c r="P67" s="50"/>
    </row>
    <row r="68" spans="1:16" s="22" customFormat="1" ht="12.75">
      <c r="A68" s="1" t="s">
        <v>63</v>
      </c>
      <c r="B68" s="21" t="s">
        <v>73</v>
      </c>
      <c r="C68" s="11"/>
      <c r="D68" s="11"/>
      <c r="E68" s="11"/>
      <c r="F68" s="11"/>
      <c r="G68" s="11"/>
      <c r="H68" s="11"/>
      <c r="I68" s="11"/>
      <c r="J68" s="11"/>
      <c r="K68" s="11"/>
      <c r="L68" s="27"/>
      <c r="M68" s="1"/>
      <c r="N68" s="50"/>
      <c r="O68" s="50"/>
      <c r="P68" s="50"/>
    </row>
    <row r="69" spans="1:16" s="22" customFormat="1" ht="12.75">
      <c r="A69" s="1"/>
      <c r="B69" s="19" t="s">
        <v>74</v>
      </c>
      <c r="C69" s="13"/>
      <c r="D69" s="13"/>
      <c r="E69" s="13"/>
      <c r="F69" s="13"/>
      <c r="G69" s="13"/>
      <c r="H69" s="13"/>
      <c r="I69" s="13"/>
      <c r="J69" s="13"/>
      <c r="K69" s="13"/>
      <c r="L69" s="15"/>
      <c r="M69" s="1"/>
      <c r="N69" s="50"/>
      <c r="O69" s="50"/>
      <c r="P69" s="50"/>
    </row>
    <row r="70" spans="1:16" s="22" customFormat="1" ht="12.75">
      <c r="A70" s="1"/>
      <c r="B70" s="10"/>
      <c r="C70" s="10"/>
      <c r="D70" s="10"/>
      <c r="E70" s="10"/>
      <c r="F70" s="1"/>
      <c r="G70" s="1"/>
      <c r="H70" s="1"/>
      <c r="I70" s="1"/>
      <c r="J70" s="1"/>
      <c r="K70" s="1"/>
      <c r="L70" s="1"/>
      <c r="M70" s="1"/>
      <c r="N70" s="50"/>
      <c r="O70" s="50"/>
      <c r="P70" s="50"/>
    </row>
    <row r="71" spans="1:16" s="22" customFormat="1" ht="12.75">
      <c r="A71" s="1"/>
      <c r="B71" s="10"/>
      <c r="C71" s="10"/>
      <c r="D71" s="10"/>
      <c r="E71" s="10"/>
      <c r="F71" s="1"/>
      <c r="G71" s="1"/>
      <c r="H71" s="1"/>
      <c r="I71" s="1"/>
      <c r="J71" s="1"/>
      <c r="K71" s="1"/>
      <c r="L71" s="1"/>
      <c r="M71" s="1"/>
      <c r="N71" s="50"/>
      <c r="O71" s="50"/>
      <c r="P71" s="50"/>
    </row>
    <row r="72" spans="1:16" s="22" customFormat="1" ht="12.75">
      <c r="A72" s="1"/>
      <c r="B72" s="10"/>
      <c r="C72" s="10"/>
      <c r="D72" s="10"/>
      <c r="E72" s="10"/>
      <c r="F72" s="1"/>
      <c r="G72" s="1"/>
      <c r="H72" s="1"/>
      <c r="I72" s="1"/>
      <c r="J72" s="1"/>
      <c r="K72" s="1"/>
      <c r="L72" s="1"/>
      <c r="M72" s="1"/>
      <c r="N72" s="50"/>
      <c r="O72" s="50"/>
      <c r="P72" s="50"/>
    </row>
    <row r="73" spans="1:16" s="22" customFormat="1" ht="12.75">
      <c r="A73" s="1"/>
      <c r="B73" s="10"/>
      <c r="C73" s="10"/>
      <c r="D73" s="10"/>
      <c r="E73" s="10"/>
      <c r="F73" s="1"/>
      <c r="G73" s="1"/>
      <c r="H73" s="1"/>
      <c r="I73" s="1"/>
      <c r="J73" s="1"/>
      <c r="K73" s="1"/>
      <c r="L73" s="1"/>
      <c r="M73" s="1"/>
      <c r="N73" s="50"/>
      <c r="O73" s="50"/>
      <c r="P73" s="50"/>
    </row>
    <row r="74" spans="1:16" s="22" customFormat="1" ht="12.75">
      <c r="A74" s="1"/>
      <c r="B74" s="10"/>
      <c r="C74" s="10"/>
      <c r="D74" s="10"/>
      <c r="E74" s="10"/>
      <c r="F74" s="1"/>
      <c r="G74" s="1"/>
      <c r="H74" s="1"/>
      <c r="I74" s="1"/>
      <c r="J74" s="1"/>
      <c r="K74" s="1"/>
      <c r="L74" s="1"/>
      <c r="M74" s="1"/>
      <c r="N74" s="50"/>
      <c r="O74" s="50"/>
      <c r="P74" s="50"/>
    </row>
    <row r="75" spans="1:16" s="22" customFormat="1" ht="12.75">
      <c r="A75" s="1"/>
      <c r="B75" s="10"/>
      <c r="C75" s="10"/>
      <c r="D75" s="10"/>
      <c r="E75" s="10"/>
      <c r="F75" s="1"/>
      <c r="G75" s="1"/>
      <c r="H75" s="1"/>
      <c r="I75" s="1"/>
      <c r="J75" s="1"/>
      <c r="K75" s="1"/>
      <c r="L75" s="1"/>
      <c r="M75" s="1"/>
      <c r="N75" s="50"/>
      <c r="O75" s="50"/>
      <c r="P75" s="50"/>
    </row>
  </sheetData>
  <sheetProtection selectLockedCells="1" selectUnlockedCells="1"/>
  <mergeCells count="14">
    <mergeCell ref="K5:L5"/>
    <mergeCell ref="K6:L6"/>
    <mergeCell ref="C6:D6"/>
    <mergeCell ref="C5:D5"/>
    <mergeCell ref="M6:N6"/>
    <mergeCell ref="O6:P6"/>
    <mergeCell ref="E5:F5"/>
    <mergeCell ref="E6:F6"/>
    <mergeCell ref="G5:H5"/>
    <mergeCell ref="G6:H6"/>
    <mergeCell ref="I5:J5"/>
    <mergeCell ref="I6:J6"/>
    <mergeCell ref="M5:N5"/>
    <mergeCell ref="O5:P5"/>
  </mergeCells>
  <printOptions/>
  <pageMargins left="0.75" right="0.75" top="1" bottom="1" header="0.5" footer="0.5"/>
  <pageSetup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O74"/>
  <sheetViews>
    <sheetView workbookViewId="0" topLeftCell="C4">
      <selection activeCell="L7" sqref="L7:O15"/>
    </sheetView>
  </sheetViews>
  <sheetFormatPr defaultColWidth="9.140625" defaultRowHeight="12.75"/>
  <cols>
    <col min="2" max="2" width="10.28125" style="0" customWidth="1"/>
    <col min="6" max="6" width="8.8515625" style="0" customWidth="1"/>
  </cols>
  <sheetData>
    <row r="1" spans="1:11" ht="12.7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6.75" customHeight="1">
      <c r="A2" s="45"/>
      <c r="B2" s="46"/>
      <c r="C2" s="46" t="s">
        <v>59</v>
      </c>
      <c r="D2" s="44"/>
      <c r="E2" s="46"/>
      <c r="F2" s="46" t="s">
        <v>60</v>
      </c>
      <c r="G2" s="46" t="s">
        <v>78</v>
      </c>
      <c r="H2" s="46" t="s">
        <v>79</v>
      </c>
      <c r="I2" s="46" t="s">
        <v>81</v>
      </c>
      <c r="J2" s="45"/>
      <c r="K2" s="1"/>
    </row>
    <row r="3" spans="1:11" ht="12.75">
      <c r="A3" s="29"/>
      <c r="B3" s="39"/>
      <c r="C3" s="39"/>
      <c r="D3" s="38"/>
      <c r="E3" s="39"/>
      <c r="F3" s="31" t="s">
        <v>46</v>
      </c>
      <c r="G3" s="31" t="s">
        <v>61</v>
      </c>
      <c r="H3" s="31" t="s">
        <v>80</v>
      </c>
      <c r="I3" s="31"/>
      <c r="J3" s="29"/>
      <c r="K3" s="1" t="s">
        <v>20</v>
      </c>
    </row>
    <row r="4" spans="1:11" ht="12.75">
      <c r="A4" s="29"/>
      <c r="B4" s="53"/>
      <c r="C4" s="53"/>
      <c r="D4" s="53"/>
      <c r="E4" s="53"/>
      <c r="F4" s="1"/>
      <c r="G4" s="1"/>
      <c r="H4" s="1"/>
      <c r="I4" s="1"/>
      <c r="J4" s="29"/>
      <c r="K4" s="1"/>
    </row>
    <row r="5" spans="1:15" ht="12.75">
      <c r="A5" s="1"/>
      <c r="B5" s="1"/>
      <c r="C5" s="12"/>
      <c r="D5" s="198" t="s">
        <v>11</v>
      </c>
      <c r="E5" s="199"/>
      <c r="F5" s="88" t="s">
        <v>7</v>
      </c>
      <c r="G5" s="198" t="s">
        <v>103</v>
      </c>
      <c r="H5" s="199"/>
      <c r="I5" s="198" t="s">
        <v>104</v>
      </c>
      <c r="J5" s="199"/>
      <c r="K5" s="10"/>
      <c r="L5" s="22"/>
      <c r="M5" s="99"/>
      <c r="N5" s="99" t="s">
        <v>127</v>
      </c>
      <c r="O5" s="100"/>
    </row>
    <row r="6" spans="1:15" ht="12.75">
      <c r="A6" s="1"/>
      <c r="B6" s="2" t="s">
        <v>102</v>
      </c>
      <c r="C6" s="4" t="s">
        <v>5</v>
      </c>
      <c r="D6" s="2" t="s">
        <v>10</v>
      </c>
      <c r="E6" s="2" t="s">
        <v>9</v>
      </c>
      <c r="F6" s="150" t="s">
        <v>6</v>
      </c>
      <c r="G6" s="5" t="s">
        <v>8</v>
      </c>
      <c r="H6" s="5" t="s">
        <v>109</v>
      </c>
      <c r="I6" s="5" t="s">
        <v>8</v>
      </c>
      <c r="J6" s="5" t="s">
        <v>109</v>
      </c>
      <c r="K6" s="10"/>
      <c r="L6" s="22"/>
      <c r="M6" s="101" t="s">
        <v>128</v>
      </c>
      <c r="N6" s="101" t="s">
        <v>128</v>
      </c>
      <c r="O6" s="101" t="s">
        <v>19</v>
      </c>
    </row>
    <row r="7" spans="1:15" ht="12.75">
      <c r="A7" s="1"/>
      <c r="B7" s="23" t="s">
        <v>104</v>
      </c>
      <c r="C7" s="90" t="s">
        <v>118</v>
      </c>
      <c r="D7" s="62">
        <v>23.91</v>
      </c>
      <c r="E7" s="18">
        <f aca="true" t="shared" si="0" ref="E7:E22">IF(ISNUMBER(D7),RANK(D7,D$7:D$22,1),"")</f>
        <v>9</v>
      </c>
      <c r="F7" s="7">
        <f>IF($C7&gt;"",INDEX(E$26:E$41,MATCH($C7,D$26:D$41,0),1)+INDEX(G$26:G$41,MATCH($C7,F$26:F$41,0),1)+INDEX(I$26:I$41,MATCH($C7,H$26:H$41,0),1)+INDEX(K$26:K$41,MATCH($C7,J$26:J$41,0),1),0)</f>
        <v>29</v>
      </c>
      <c r="G7" s="27">
        <f>IF(NOT($B7=G$5),"",IF(ISERROR(MATCH(C7,#REF!,0)),IF(ISERROR(MATCH(C7,#REF!,0)),IF(ISERROR(MATCH(C7,#REF!,0)),IF(ISERROR(MATCH(C7,#REF!,0)),"error",INDEX(#REF!,1,MATCH(C7,#REF!,0))),INDEX(#REF!,1,MATCH(C7,#REF!,0))),INDEX(#REF!,1,MATCH(C7,#REF!,0))),INDEX(#REF!,1,MATCH(C7,#REF!,0))))</f>
      </c>
      <c r="H7" s="11">
        <f aca="true" t="shared" si="1" ref="H7:H22">IF($B7=G$5,RANK(G7,G$7:G$22),"")</f>
      </c>
      <c r="I7" s="7">
        <f>F7</f>
        <v>29</v>
      </c>
      <c r="J7" s="27">
        <f aca="true" t="shared" si="2" ref="J7:J22">IF($B7=I$5,RANK(I7,I$7:I$22),"")</f>
        <v>4</v>
      </c>
      <c r="K7" s="10"/>
      <c r="L7" s="22" t="str">
        <f>C7</f>
        <v>Chris</v>
      </c>
      <c r="M7" s="102">
        <v>14</v>
      </c>
      <c r="N7" s="102"/>
      <c r="O7" s="103">
        <f>M7+N7</f>
        <v>14</v>
      </c>
    </row>
    <row r="8" spans="1:15" ht="12.75">
      <c r="A8" s="1"/>
      <c r="B8" s="24" t="s">
        <v>104</v>
      </c>
      <c r="C8" s="91" t="s">
        <v>142</v>
      </c>
      <c r="D8" s="62">
        <v>11.36</v>
      </c>
      <c r="E8" s="18">
        <f t="shared" si="0"/>
        <v>8</v>
      </c>
      <c r="F8" s="5">
        <f aca="true" t="shared" si="3" ref="F8:F22">IF($C8&gt;"",INDEX(E$26:E$41,MATCH($C8,D$26:D$41,0),1)+INDEX(G$26:G$41,MATCH($C8,F$26:F$41,0),1)+INDEX(I$26:I$41,MATCH($C8,H$26:H$41,0),1)+INDEX(K$26:K$41,MATCH($C8,J$26:J$41,0),1),0)</f>
        <v>29</v>
      </c>
      <c r="G8" s="16">
        <f>IF(NOT($B8=G$5),"",IF(ISERROR(MATCH(C8,#REF!,0)),IF(ISERROR(MATCH(C8,#REF!,0)),IF(ISERROR(MATCH(C8,#REF!,0)),IF(ISERROR(MATCH(C8,#REF!,0)),"error",INDEX(#REF!,1,MATCH(C8,#REF!,0))),INDEX(#REF!,1,MATCH(C8,#REF!,0))),INDEX(#REF!,1,MATCH(C8,#REF!,0))),INDEX(#REF!,1,MATCH(C8,#REF!,0))))</f>
      </c>
      <c r="H8" s="10">
        <f t="shared" si="1"/>
      </c>
      <c r="I8" s="5">
        <f>F8</f>
        <v>29</v>
      </c>
      <c r="J8" s="16">
        <f t="shared" si="2"/>
        <v>4</v>
      </c>
      <c r="K8" s="10"/>
      <c r="L8" s="22" t="str">
        <f aca="true" t="shared" si="4" ref="L8:L19">C8</f>
        <v>Kevin</v>
      </c>
      <c r="M8" s="102">
        <v>14</v>
      </c>
      <c r="N8" s="102"/>
      <c r="O8" s="103">
        <f>M8+N8</f>
        <v>14</v>
      </c>
    </row>
    <row r="9" spans="1:15" ht="12.75">
      <c r="A9" s="1"/>
      <c r="B9" s="24" t="s">
        <v>103</v>
      </c>
      <c r="C9" s="91" t="s">
        <v>112</v>
      </c>
      <c r="D9" s="62">
        <v>7.22</v>
      </c>
      <c r="E9" s="18">
        <f t="shared" si="0"/>
        <v>2</v>
      </c>
      <c r="F9" s="5">
        <f t="shared" si="3"/>
        <v>35</v>
      </c>
      <c r="G9" s="16">
        <f>F9</f>
        <v>35</v>
      </c>
      <c r="H9" s="10">
        <f t="shared" si="1"/>
        <v>3</v>
      </c>
      <c r="I9" s="5">
        <f>IF(NOT($B9=I$5),"",IF(ISERROR(MATCH(C9,#REF!,0)),IF(ISERROR(MATCH(C9,#REF!,0)),IF(ISERROR(MATCH(C9,#REF!,0)),IF(ISERROR(MATCH(C9,#REF!,0)),"error",INDEX(#REF!,1,MATCH(C9,#REF!,0))),INDEX(#REF!,1,MATCH(C9,#REF!,0))),INDEX(#REF!,1,MATCH(C9,#REF!,0))),INDEX(#REF!,1,MATCH(C9,#REF!,0))))</f>
      </c>
      <c r="J9" s="16">
        <f t="shared" si="2"/>
      </c>
      <c r="K9" s="10"/>
      <c r="L9" s="22" t="str">
        <f t="shared" si="4"/>
        <v>Karl</v>
      </c>
      <c r="M9" s="102">
        <v>20</v>
      </c>
      <c r="N9" s="102">
        <v>3</v>
      </c>
      <c r="O9" s="103">
        <f aca="true" t="shared" si="5" ref="O9:O19">M9+N9</f>
        <v>23</v>
      </c>
    </row>
    <row r="10" spans="1:15" ht="12.75">
      <c r="A10" s="1"/>
      <c r="B10" s="24" t="s">
        <v>104</v>
      </c>
      <c r="C10" s="91" t="s">
        <v>119</v>
      </c>
      <c r="D10" s="62">
        <v>6.97</v>
      </c>
      <c r="E10" s="18">
        <f t="shared" si="0"/>
        <v>1</v>
      </c>
      <c r="F10" s="5">
        <f t="shared" si="3"/>
        <v>48</v>
      </c>
      <c r="G10" s="16">
        <f>IF(NOT($B10=G$5),"",IF(ISERROR(MATCH(C10,#REF!,0)),IF(ISERROR(MATCH(C10,#REF!,0)),IF(ISERROR(MATCH(C10,#REF!,0)),IF(ISERROR(MATCH(C10,#REF!,0)),"error",INDEX(#REF!,1,MATCH(C10,#REF!,0))),INDEX(#REF!,1,MATCH(C10,#REF!,0))),INDEX(#REF!,1,MATCH(C10,#REF!,0))),INDEX(#REF!,1,MATCH(C10,#REF!,0))))</f>
      </c>
      <c r="H10" s="10">
        <f t="shared" si="1"/>
      </c>
      <c r="I10" s="5">
        <f>F10</f>
        <v>48</v>
      </c>
      <c r="J10" s="16">
        <f t="shared" si="2"/>
        <v>1</v>
      </c>
      <c r="K10" s="10"/>
      <c r="L10" s="22" t="str">
        <f t="shared" si="4"/>
        <v>Cam</v>
      </c>
      <c r="M10" s="102">
        <v>17</v>
      </c>
      <c r="N10" s="102">
        <v>5</v>
      </c>
      <c r="O10" s="103">
        <f t="shared" si="5"/>
        <v>22</v>
      </c>
    </row>
    <row r="11" spans="1:15" ht="12.75">
      <c r="A11" s="1"/>
      <c r="B11" s="24" t="s">
        <v>104</v>
      </c>
      <c r="C11" s="91" t="s">
        <v>121</v>
      </c>
      <c r="D11" s="62">
        <v>7.23</v>
      </c>
      <c r="E11" s="18">
        <f t="shared" si="0"/>
        <v>3</v>
      </c>
      <c r="F11" s="5">
        <f t="shared" si="3"/>
        <v>35</v>
      </c>
      <c r="G11" s="16">
        <f>IF(NOT($B11=G$5),"",IF(ISERROR(MATCH(C11,#REF!,0)),IF(ISERROR(MATCH(C11,#REF!,0)),IF(ISERROR(MATCH(C11,#REF!,0)),IF(ISERROR(MATCH(C11,#REF!,0)),"error",INDEX(#REF!,1,MATCH(C11,#REF!,0))),INDEX(#REF!,1,MATCH(C11,#REF!,0))),INDEX(#REF!,1,MATCH(C11,#REF!,0))),INDEX(#REF!,1,MATCH(C11,#REF!,0))))</f>
      </c>
      <c r="H11" s="10">
        <f t="shared" si="1"/>
      </c>
      <c r="I11" s="5">
        <f>F11</f>
        <v>35</v>
      </c>
      <c r="J11" s="16">
        <f t="shared" si="2"/>
        <v>3</v>
      </c>
      <c r="K11" s="10"/>
      <c r="L11" s="22" t="str">
        <f t="shared" si="4"/>
        <v>Chad</v>
      </c>
      <c r="M11" s="102">
        <v>20</v>
      </c>
      <c r="N11" s="102">
        <v>1</v>
      </c>
      <c r="O11" s="103">
        <f t="shared" si="5"/>
        <v>21</v>
      </c>
    </row>
    <row r="12" spans="1:15" ht="12.75">
      <c r="A12" s="1"/>
      <c r="B12" s="24" t="s">
        <v>103</v>
      </c>
      <c r="C12" s="91" t="s">
        <v>143</v>
      </c>
      <c r="D12" s="62">
        <v>7.53</v>
      </c>
      <c r="E12" s="18">
        <f t="shared" si="0"/>
        <v>4</v>
      </c>
      <c r="F12" s="5">
        <f t="shared" si="3"/>
        <v>44</v>
      </c>
      <c r="G12" s="16">
        <f>F12</f>
        <v>44</v>
      </c>
      <c r="H12" s="10">
        <f t="shared" si="1"/>
        <v>2</v>
      </c>
      <c r="I12" s="5">
        <f>IF(NOT($B12=I$5),"",IF(ISERROR(MATCH(C12,#REF!,0)),IF(ISERROR(MATCH(C12,#REF!,0)),IF(ISERROR(MATCH(C12,#REF!,0)),IF(ISERROR(MATCH(C12,#REF!,0)),"error",INDEX(#REF!,1,MATCH(C12,#REF!,0))),INDEX(#REF!,1,MATCH(C12,#REF!,0))),INDEX(#REF!,1,MATCH(C12,#REF!,0))),INDEX(#REF!,1,MATCH(C12,#REF!,0))))</f>
      </c>
      <c r="J12" s="16">
        <f t="shared" si="2"/>
      </c>
      <c r="K12" s="10"/>
      <c r="L12" s="22" t="str">
        <f t="shared" si="4"/>
        <v>Dave</v>
      </c>
      <c r="M12" s="102">
        <v>17</v>
      </c>
      <c r="N12" s="102">
        <v>3</v>
      </c>
      <c r="O12" s="103">
        <f t="shared" si="5"/>
        <v>20</v>
      </c>
    </row>
    <row r="13" spans="1:15" ht="12.75">
      <c r="A13" s="1"/>
      <c r="B13" s="24" t="s">
        <v>103</v>
      </c>
      <c r="C13" s="91" t="s">
        <v>110</v>
      </c>
      <c r="D13" s="62">
        <v>8.14</v>
      </c>
      <c r="E13" s="149">
        <f t="shared" si="0"/>
        <v>6</v>
      </c>
      <c r="F13" s="5">
        <f t="shared" si="3"/>
        <v>31</v>
      </c>
      <c r="G13" s="16">
        <f>F13</f>
        <v>31</v>
      </c>
      <c r="H13" s="10">
        <f t="shared" si="1"/>
        <v>4</v>
      </c>
      <c r="I13" s="5">
        <f>IF(NOT($B13=I$5),"",IF(ISERROR(MATCH(C13,#REF!,0)),IF(ISERROR(MATCH(C13,#REF!,0)),IF(ISERROR(MATCH(C13,#REF!,0)),IF(ISERROR(MATCH(C13,#REF!,0)),"error",INDEX(#REF!,1,MATCH(C13,#REF!,0))),INDEX(#REF!,1,MATCH(C13,#REF!,0))),INDEX(#REF!,1,MATCH(C13,#REF!,0))),INDEX(#REF!,1,MATCH(C13,#REF!,0))))</f>
      </c>
      <c r="J13" s="16">
        <f t="shared" si="2"/>
      </c>
      <c r="K13" s="1"/>
      <c r="L13" s="22" t="str">
        <f t="shared" si="4"/>
        <v>Geoff</v>
      </c>
      <c r="M13" s="102">
        <v>15</v>
      </c>
      <c r="N13" s="102"/>
      <c r="O13" s="103">
        <f t="shared" si="5"/>
        <v>15</v>
      </c>
    </row>
    <row r="14" spans="1:15" ht="12.75">
      <c r="A14" s="1"/>
      <c r="B14" s="24" t="s">
        <v>103</v>
      </c>
      <c r="C14" s="91" t="s">
        <v>111</v>
      </c>
      <c r="D14" s="62">
        <v>7.85</v>
      </c>
      <c r="E14" s="18">
        <f t="shared" si="0"/>
        <v>5</v>
      </c>
      <c r="F14" s="5">
        <f t="shared" si="3"/>
        <v>45</v>
      </c>
      <c r="G14" s="16">
        <f>F14</f>
        <v>45</v>
      </c>
      <c r="H14" s="10">
        <f t="shared" si="1"/>
        <v>1</v>
      </c>
      <c r="I14" s="5">
        <f>IF(NOT($B14=I$5),"",IF(ISERROR(MATCH(C14,#REF!,0)),IF(ISERROR(MATCH(C14,#REF!,0)),IF(ISERROR(MATCH(C14,#REF!,0)),IF(ISERROR(MATCH(C14,#REF!,0)),"error",INDEX(#REF!,1,MATCH(C14,#REF!,0))),INDEX(#REF!,1,MATCH(C14,#REF!,0))),INDEX(#REF!,1,MATCH(C14,#REF!,0))),INDEX(#REF!,1,MATCH(C14,#REF!,0))))</f>
      </c>
      <c r="J14" s="16">
        <f t="shared" si="2"/>
      </c>
      <c r="K14" s="1"/>
      <c r="L14" s="22" t="str">
        <f t="shared" si="4"/>
        <v>Tracey</v>
      </c>
      <c r="M14" s="102">
        <v>15</v>
      </c>
      <c r="N14" s="103">
        <v>2</v>
      </c>
      <c r="O14" s="103">
        <f t="shared" si="5"/>
        <v>17</v>
      </c>
    </row>
    <row r="15" spans="1:15" ht="12.75">
      <c r="A15" s="1"/>
      <c r="B15" s="24" t="s">
        <v>104</v>
      </c>
      <c r="C15" s="91" t="s">
        <v>113</v>
      </c>
      <c r="D15" s="62">
        <v>8.45</v>
      </c>
      <c r="E15" s="18">
        <f t="shared" si="0"/>
        <v>7</v>
      </c>
      <c r="F15" s="5">
        <f t="shared" si="3"/>
        <v>44</v>
      </c>
      <c r="G15" s="16">
        <f>IF(NOT($B15=G$5),"",IF(ISERROR(MATCH(C15,#REF!,0)),IF(ISERROR(MATCH(C15,#REF!,0)),IF(ISERROR(MATCH(C15,#REF!,0)),IF(ISERROR(MATCH(C15,#REF!,0)),"error",INDEX(#REF!,1,MATCH(C15,#REF!,0))),INDEX(#REF!,1,MATCH(C15,#REF!,0))),INDEX(#REF!,1,MATCH(C15,#REF!,0))),INDEX(#REF!,1,MATCH(C15,#REF!,0))))</f>
      </c>
      <c r="H15" s="10">
        <f t="shared" si="1"/>
      </c>
      <c r="I15" s="5">
        <f>F15</f>
        <v>44</v>
      </c>
      <c r="J15" s="16">
        <f t="shared" si="2"/>
        <v>2</v>
      </c>
      <c r="K15" s="1"/>
      <c r="L15" s="22" t="str">
        <f t="shared" si="4"/>
        <v>Garth</v>
      </c>
      <c r="M15" s="102">
        <v>15</v>
      </c>
      <c r="N15" s="103">
        <v>4</v>
      </c>
      <c r="O15" s="103">
        <f t="shared" si="5"/>
        <v>19</v>
      </c>
    </row>
    <row r="16" spans="1:15" ht="12.75">
      <c r="A16" s="1"/>
      <c r="B16" s="24"/>
      <c r="C16" s="91"/>
      <c r="D16" s="62"/>
      <c r="E16" s="18">
        <f t="shared" si="0"/>
      </c>
      <c r="F16" s="5">
        <f t="shared" si="3"/>
        <v>0</v>
      </c>
      <c r="G16" s="16">
        <f>IF(NOT($B16=G$5),"",IF(ISERROR(MATCH(C16,#REF!,0)),IF(ISERROR(MATCH(C16,#REF!,0)),IF(ISERROR(MATCH(C16,#REF!,0)),IF(ISERROR(MATCH(C16,#REF!,0)),"error",INDEX(#REF!,1,MATCH(C16,#REF!,0))),INDEX(#REF!,1,MATCH(C16,#REF!,0))),INDEX(#REF!,1,MATCH(C16,#REF!,0))),INDEX(#REF!,1,MATCH(C16,#REF!,0))))</f>
      </c>
      <c r="H16" s="10">
        <f t="shared" si="1"/>
      </c>
      <c r="I16" s="5">
        <f>IF(NOT($B16=I$5),"",IF(ISERROR(MATCH(C16,#REF!,0)),IF(ISERROR(MATCH(C16,#REF!,0)),IF(ISERROR(MATCH(C16,#REF!,0)),IF(ISERROR(MATCH(C16,#REF!,0)),"error",INDEX(#REF!,1,MATCH(C16,#REF!,0))),INDEX(#REF!,1,MATCH(C16,#REF!,0))),INDEX(#REF!,1,MATCH(C16,#REF!,0))),INDEX(#REF!,1,MATCH(C16,#REF!,0))))</f>
      </c>
      <c r="J16" s="16">
        <f t="shared" si="2"/>
      </c>
      <c r="K16" s="1"/>
      <c r="L16" s="22">
        <f t="shared" si="4"/>
        <v>0</v>
      </c>
      <c r="M16" s="102"/>
      <c r="N16" s="103"/>
      <c r="O16" s="103">
        <f t="shared" si="5"/>
        <v>0</v>
      </c>
    </row>
    <row r="17" spans="1:15" ht="12.75">
      <c r="A17" s="1"/>
      <c r="B17" s="24"/>
      <c r="C17" s="91"/>
      <c r="D17" s="62"/>
      <c r="E17" s="18">
        <f t="shared" si="0"/>
      </c>
      <c r="F17" s="5">
        <f t="shared" si="3"/>
        <v>0</v>
      </c>
      <c r="G17" s="16">
        <f>IF(NOT($B17=G$5),"",IF(ISERROR(MATCH(C17,#REF!,0)),IF(ISERROR(MATCH(C17,#REF!,0)),IF(ISERROR(MATCH(C17,#REF!,0)),IF(ISERROR(MATCH(C17,#REF!,0)),"error",INDEX(#REF!,1,MATCH(C17,#REF!,0))),INDEX(#REF!,1,MATCH(C17,#REF!,0))),INDEX(#REF!,1,MATCH(C17,#REF!,0))),INDEX(#REF!,1,MATCH(C17,#REF!,0))))</f>
      </c>
      <c r="H17" s="10">
        <f t="shared" si="1"/>
      </c>
      <c r="I17" s="5">
        <f>IF(NOT($B17=I$5),"",IF(ISERROR(MATCH(C17,#REF!,0)),IF(ISERROR(MATCH(C17,#REF!,0)),IF(ISERROR(MATCH(C17,#REF!,0)),IF(ISERROR(MATCH(C17,#REF!,0)),"error",INDEX(#REF!,1,MATCH(C17,#REF!,0))),INDEX(#REF!,1,MATCH(C17,#REF!,0))),INDEX(#REF!,1,MATCH(C17,#REF!,0))),INDEX(#REF!,1,MATCH(C17,#REF!,0))))</f>
      </c>
      <c r="J17" s="16">
        <f t="shared" si="2"/>
      </c>
      <c r="K17" s="1"/>
      <c r="L17" s="22">
        <f t="shared" si="4"/>
        <v>0</v>
      </c>
      <c r="M17" s="102"/>
      <c r="N17" s="103"/>
      <c r="O17" s="103">
        <f t="shared" si="5"/>
        <v>0</v>
      </c>
    </row>
    <row r="18" spans="1:15" ht="12.75">
      <c r="A18" s="1"/>
      <c r="B18" s="24"/>
      <c r="C18" s="91"/>
      <c r="D18" s="62"/>
      <c r="E18" s="18">
        <f t="shared" si="0"/>
      </c>
      <c r="F18" s="5">
        <f t="shared" si="3"/>
        <v>0</v>
      </c>
      <c r="G18" s="16">
        <f>IF(NOT($B18=G$5),"",IF(ISERROR(MATCH(C18,#REF!,0)),IF(ISERROR(MATCH(C18,#REF!,0)),IF(ISERROR(MATCH(C18,#REF!,0)),IF(ISERROR(MATCH(C18,#REF!,0)),"error",INDEX(#REF!,1,MATCH(C18,#REF!,0))),INDEX(#REF!,1,MATCH(C18,#REF!,0))),INDEX(#REF!,1,MATCH(C18,#REF!,0))),INDEX(#REF!,1,MATCH(C18,#REF!,0))))</f>
      </c>
      <c r="H18" s="10">
        <f t="shared" si="1"/>
      </c>
      <c r="I18" s="5">
        <f>IF(NOT($B18=I$5),"",IF(ISERROR(MATCH(C18,#REF!,0)),IF(ISERROR(MATCH(C18,#REF!,0)),IF(ISERROR(MATCH(C18,#REF!,0)),IF(ISERROR(MATCH(C18,#REF!,0)),"error",INDEX(#REF!,1,MATCH(C18,#REF!,0))),INDEX(#REF!,1,MATCH(C18,#REF!,0))),INDEX(#REF!,1,MATCH(C18,#REF!,0))),INDEX(#REF!,1,MATCH(C18,#REF!,0))))</f>
      </c>
      <c r="J18" s="16">
        <f t="shared" si="2"/>
      </c>
      <c r="K18" s="1"/>
      <c r="L18" s="22">
        <f t="shared" si="4"/>
        <v>0</v>
      </c>
      <c r="M18" s="102"/>
      <c r="N18" s="103"/>
      <c r="O18" s="103">
        <f t="shared" si="5"/>
        <v>0</v>
      </c>
    </row>
    <row r="19" spans="1:15" ht="12.75">
      <c r="A19" s="1"/>
      <c r="B19" s="24"/>
      <c r="C19" s="91"/>
      <c r="D19" s="62"/>
      <c r="E19" s="18">
        <f t="shared" si="0"/>
      </c>
      <c r="F19" s="5">
        <f t="shared" si="3"/>
        <v>0</v>
      </c>
      <c r="G19" s="16">
        <f>IF(NOT($B19=G$5),"",IF(ISERROR(MATCH(C19,#REF!,0)),IF(ISERROR(MATCH(C19,#REF!,0)),IF(ISERROR(MATCH(C19,#REF!,0)),IF(ISERROR(MATCH(C19,#REF!,0)),"error",INDEX(#REF!,1,MATCH(C19,#REF!,0))),INDEX(#REF!,1,MATCH(C19,#REF!,0))),INDEX(#REF!,1,MATCH(C19,#REF!,0))),INDEX(#REF!,1,MATCH(C19,#REF!,0))))</f>
      </c>
      <c r="H19" s="10">
        <f>IF($B19=G$5,RANK(G19,G$7:G$22),"")</f>
      </c>
      <c r="I19" s="5">
        <f>IF(NOT($B19=I$5),"",IF(ISERROR(MATCH(C19,#REF!,0)),IF(ISERROR(MATCH(C19,#REF!,0)),IF(ISERROR(MATCH(C19,#REF!,0)),IF(ISERROR(MATCH(C19,#REF!,0)),"error",INDEX(#REF!,1,MATCH(C19,#REF!,0))),INDEX(#REF!,1,MATCH(C19,#REF!,0))),INDEX(#REF!,1,MATCH(C19,#REF!,0))),INDEX(#REF!,1,MATCH(C19,#REF!,0))))</f>
      </c>
      <c r="J19" s="16">
        <f>IF($B19=I$5,RANK(I19,I$7:I$22),"")</f>
      </c>
      <c r="K19" s="1"/>
      <c r="L19" s="22">
        <f t="shared" si="4"/>
        <v>0</v>
      </c>
      <c r="M19" s="102"/>
      <c r="N19" s="103"/>
      <c r="O19" s="103">
        <f t="shared" si="5"/>
        <v>0</v>
      </c>
    </row>
    <row r="20" spans="1:15" ht="12.75">
      <c r="A20" s="1"/>
      <c r="B20" s="24"/>
      <c r="C20" s="91"/>
      <c r="D20" s="62"/>
      <c r="E20" s="18">
        <f t="shared" si="0"/>
      </c>
      <c r="F20" s="5">
        <f t="shared" si="3"/>
        <v>0</v>
      </c>
      <c r="G20" s="16">
        <f>IF(NOT($B20=G$5),"",IF(ISERROR(MATCH(C20,#REF!,0)),IF(ISERROR(MATCH(C20,#REF!,0)),IF(ISERROR(MATCH(C20,#REF!,0)),IF(ISERROR(MATCH(C20,#REF!,0)),"error",INDEX(#REF!,1,MATCH(C20,#REF!,0))),INDEX(#REF!,1,MATCH(C20,#REF!,0))),INDEX(#REF!,1,MATCH(C20,#REF!,0))),INDEX(#REF!,1,MATCH(C20,#REF!,0))))</f>
      </c>
      <c r="H20" s="10">
        <f>IF($B20=G$5,RANK(G20,G$7:G$22),"")</f>
      </c>
      <c r="I20" s="5">
        <f>IF(NOT($B20=I$5),"",IF(ISERROR(MATCH(C20,#REF!,0)),IF(ISERROR(MATCH(C20,#REF!,0)),IF(ISERROR(MATCH(C20,#REF!,0)),IF(ISERROR(MATCH(C20,#REF!,0)),"error",INDEX(#REF!,1,MATCH(C20,#REF!,0))),INDEX(#REF!,1,MATCH(C20,#REF!,0))),INDEX(#REF!,1,MATCH(C20,#REF!,0))),INDEX(#REF!,1,MATCH(C20,#REF!,0))))</f>
      </c>
      <c r="J20" s="16">
        <f>IF($B20=I$5,RANK(I20,I$7:I$22),"")</f>
      </c>
      <c r="K20" s="1"/>
      <c r="L20" s="22"/>
      <c r="M20" s="102"/>
      <c r="N20" s="103"/>
      <c r="O20" s="103"/>
    </row>
    <row r="21" spans="1:15" ht="12.75">
      <c r="A21" s="1"/>
      <c r="B21" s="24"/>
      <c r="C21" s="91"/>
      <c r="D21" s="62"/>
      <c r="E21" s="18">
        <f t="shared" si="0"/>
      </c>
      <c r="F21" s="5">
        <f t="shared" si="3"/>
        <v>0</v>
      </c>
      <c r="G21" s="16">
        <f>IF(NOT($B21=G$5),"",IF(ISERROR(MATCH(C21,#REF!,0)),IF(ISERROR(MATCH(C21,#REF!,0)),IF(ISERROR(MATCH(C21,#REF!,0)),IF(ISERROR(MATCH(C21,#REF!,0)),"error",INDEX(#REF!,1,MATCH(C21,#REF!,0))),INDEX(#REF!,1,MATCH(C21,#REF!,0))),INDEX(#REF!,1,MATCH(C21,#REF!,0))),INDEX(#REF!,1,MATCH(C21,#REF!,0))))</f>
      </c>
      <c r="H21" s="10">
        <f t="shared" si="1"/>
      </c>
      <c r="I21" s="5">
        <f>IF(NOT($B21=I$5),"",IF(ISERROR(MATCH(C21,#REF!,0)),IF(ISERROR(MATCH(C21,#REF!,0)),IF(ISERROR(MATCH(C21,#REF!,0)),IF(ISERROR(MATCH(C21,#REF!,0)),"error",INDEX(#REF!,1,MATCH(C21,#REF!,0))),INDEX(#REF!,1,MATCH(C21,#REF!,0))),INDEX(#REF!,1,MATCH(C21,#REF!,0))),INDEX(#REF!,1,MATCH(C21,#REF!,0))))</f>
      </c>
      <c r="J21" s="16">
        <f t="shared" si="2"/>
      </c>
      <c r="K21" s="1"/>
      <c r="L21" s="22"/>
      <c r="M21" s="102"/>
      <c r="N21" s="103"/>
      <c r="O21" s="103"/>
    </row>
    <row r="22" spans="1:15" ht="12.75">
      <c r="A22" s="1"/>
      <c r="B22" s="54"/>
      <c r="C22" s="54"/>
      <c r="D22" s="63"/>
      <c r="E22" s="19">
        <f t="shared" si="0"/>
      </c>
      <c r="F22" s="6">
        <f t="shared" si="3"/>
        <v>0</v>
      </c>
      <c r="G22" s="15">
        <f>IF(NOT($B22=G$5),"",IF(ISERROR(MATCH(C22,#REF!,0)),IF(ISERROR(MATCH(C22,#REF!,0)),IF(ISERROR(MATCH(C22,#REF!,0)),IF(ISERROR(MATCH(C22,#REF!,0)),"error",INDEX(#REF!,1,MATCH(C22,#REF!,0))),INDEX(#REF!,1,MATCH(C22,#REF!,0))),INDEX(#REF!,1,MATCH(C22,#REF!,0))),INDEX(#REF!,1,MATCH(C22,#REF!,0))))</f>
      </c>
      <c r="H22" s="13">
        <f t="shared" si="1"/>
      </c>
      <c r="I22" s="6">
        <f>IF(NOT($B22=I$5),"",IF(ISERROR(MATCH(C22,#REF!,0)),IF(ISERROR(MATCH(C22,#REF!,0)),IF(ISERROR(MATCH(C22,#REF!,0)),IF(ISERROR(MATCH(C22,#REF!,0)),"error",INDEX(#REF!,1,MATCH(C22,#REF!,0))),INDEX(#REF!,1,MATCH(C22,#REF!,0))),INDEX(#REF!,1,MATCH(C22,#REF!,0))),INDEX(#REF!,1,MATCH(C22,#REF!,0))))</f>
      </c>
      <c r="J22" s="15">
        <f t="shared" si="2"/>
      </c>
      <c r="K22" s="1"/>
      <c r="M22" s="104"/>
      <c r="N22" s="104"/>
      <c r="O22" s="104"/>
    </row>
    <row r="23" spans="1:11" ht="12.75">
      <c r="A23" s="1"/>
      <c r="B23" s="1" t="s">
        <v>85</v>
      </c>
      <c r="C23" s="1">
        <f>CEILING(COUNTA(C7:C22)/4,1)</f>
        <v>3</v>
      </c>
      <c r="D23" s="1"/>
      <c r="E23" s="1"/>
      <c r="F23" s="1"/>
      <c r="G23" s="1" t="s">
        <v>4</v>
      </c>
      <c r="H23" s="10">
        <f>COUNTA(C7:C22)</f>
        <v>9</v>
      </c>
      <c r="I23" s="1"/>
      <c r="J23" s="10"/>
      <c r="K23" s="1"/>
    </row>
    <row r="24" spans="1:11" ht="12.75">
      <c r="A24" s="1"/>
      <c r="B24" s="1"/>
      <c r="C24" s="1"/>
      <c r="D24" s="1"/>
      <c r="E24" s="1"/>
      <c r="F24" s="1"/>
      <c r="G24" s="1"/>
      <c r="H24" s="10"/>
      <c r="I24" s="1"/>
      <c r="J24" s="10"/>
      <c r="K24" s="1"/>
    </row>
    <row r="25" spans="1:11" ht="12.75">
      <c r="A25" s="1"/>
      <c r="B25" s="20" t="s">
        <v>7</v>
      </c>
      <c r="C25" s="20"/>
      <c r="D25" s="122" t="s">
        <v>5</v>
      </c>
      <c r="E25" s="57" t="s">
        <v>6</v>
      </c>
      <c r="F25" s="68" t="s">
        <v>5</v>
      </c>
      <c r="G25" s="68" t="s">
        <v>6</v>
      </c>
      <c r="H25" s="58" t="s">
        <v>5</v>
      </c>
      <c r="I25" s="58" t="s">
        <v>6</v>
      </c>
      <c r="J25" s="130" t="s">
        <v>5</v>
      </c>
      <c r="K25" s="57" t="s">
        <v>6</v>
      </c>
    </row>
    <row r="26" spans="1:13" ht="12.75">
      <c r="A26" s="1"/>
      <c r="B26" s="7">
        <v>1</v>
      </c>
      <c r="C26" s="21">
        <v>1</v>
      </c>
      <c r="D26" s="127" t="str">
        <f>IF(C26="","",INDEX($C$7:$C$22,MATCH(C26,$E$7:$E$22,0),1))</f>
        <v>Cam</v>
      </c>
      <c r="E26" s="32">
        <v>13</v>
      </c>
      <c r="F26" s="121" t="str">
        <f>D27</f>
        <v>Karl</v>
      </c>
      <c r="G26" s="42">
        <v>9</v>
      </c>
      <c r="H26" s="98">
        <f>D29</f>
      </c>
      <c r="I26" s="42"/>
      <c r="J26" s="131" t="str">
        <f>D28</f>
        <v>Chad</v>
      </c>
      <c r="K26" s="23">
        <v>8</v>
      </c>
      <c r="M26" t="s">
        <v>119</v>
      </c>
    </row>
    <row r="27" spans="1:13" ht="12.75">
      <c r="A27" s="1"/>
      <c r="B27" s="5">
        <v>2</v>
      </c>
      <c r="C27" s="18">
        <v>2</v>
      </c>
      <c r="D27" s="125" t="str">
        <f aca="true" t="shared" si="6" ref="D27:D41">IF(C27="","",INDEX($C$7:$C$22,MATCH(C27,$E$7:$E$22,0),1))</f>
        <v>Karl</v>
      </c>
      <c r="E27" s="32">
        <v>4</v>
      </c>
      <c r="F27" s="82" t="str">
        <f>D28</f>
        <v>Chad</v>
      </c>
      <c r="G27" s="26">
        <v>7</v>
      </c>
      <c r="H27" s="98" t="str">
        <f>D26</f>
        <v>Cam</v>
      </c>
      <c r="I27" s="26">
        <v>12</v>
      </c>
      <c r="J27" s="131">
        <f>D29</f>
      </c>
      <c r="K27" s="24"/>
      <c r="M27" t="s">
        <v>119</v>
      </c>
    </row>
    <row r="28" spans="1:13" ht="12.75">
      <c r="A28" s="1"/>
      <c r="B28" s="5">
        <v>3</v>
      </c>
      <c r="C28" s="18">
        <v>3</v>
      </c>
      <c r="D28" s="125" t="str">
        <f t="shared" si="6"/>
        <v>Chad</v>
      </c>
      <c r="E28" s="32">
        <v>10</v>
      </c>
      <c r="F28" s="82">
        <f>D29</f>
      </c>
      <c r="G28" s="26"/>
      <c r="H28" s="98" t="str">
        <f>D27</f>
        <v>Karl</v>
      </c>
      <c r="I28" s="26">
        <v>14</v>
      </c>
      <c r="J28" s="131" t="str">
        <f>D26</f>
        <v>Cam</v>
      </c>
      <c r="K28" s="24">
        <v>10</v>
      </c>
      <c r="M28" t="s">
        <v>112</v>
      </c>
    </row>
    <row r="29" spans="1:13" ht="12.75">
      <c r="A29" s="1"/>
      <c r="B29" s="5">
        <v>4</v>
      </c>
      <c r="C29" s="18"/>
      <c r="D29" s="125">
        <f t="shared" si="6"/>
      </c>
      <c r="E29" s="32"/>
      <c r="F29" s="82" t="str">
        <f>D26</f>
        <v>Cam</v>
      </c>
      <c r="G29" s="26">
        <v>13</v>
      </c>
      <c r="H29" s="98" t="str">
        <f>D28</f>
        <v>Chad</v>
      </c>
      <c r="I29" s="26">
        <v>10</v>
      </c>
      <c r="J29" s="131" t="str">
        <f>D27</f>
        <v>Karl</v>
      </c>
      <c r="K29" s="24">
        <v>8</v>
      </c>
      <c r="M29" t="s">
        <v>119</v>
      </c>
    </row>
    <row r="30" spans="1:13" ht="12.75">
      <c r="A30" s="1"/>
      <c r="B30" s="7">
        <v>5</v>
      </c>
      <c r="C30" s="21">
        <v>4</v>
      </c>
      <c r="D30" s="127" t="str">
        <f t="shared" si="6"/>
        <v>Dave</v>
      </c>
      <c r="E30" s="135">
        <v>11</v>
      </c>
      <c r="F30" s="121" t="str">
        <f>D31</f>
        <v>Tracey</v>
      </c>
      <c r="G30" s="42">
        <v>14</v>
      </c>
      <c r="H30" s="136">
        <f>D33</f>
      </c>
      <c r="I30" s="42"/>
      <c r="J30" s="137" t="str">
        <f>D32</f>
        <v>Geoff</v>
      </c>
      <c r="K30" s="23">
        <v>7</v>
      </c>
      <c r="M30" t="s">
        <v>111</v>
      </c>
    </row>
    <row r="31" spans="1:13" ht="12.75">
      <c r="A31" s="1"/>
      <c r="B31" s="5">
        <v>6</v>
      </c>
      <c r="C31" s="18">
        <v>5</v>
      </c>
      <c r="D31" s="125" t="str">
        <f t="shared" si="6"/>
        <v>Tracey</v>
      </c>
      <c r="E31" s="32">
        <v>12</v>
      </c>
      <c r="F31" s="82" t="str">
        <f>D32</f>
        <v>Geoff</v>
      </c>
      <c r="G31" s="26">
        <v>7</v>
      </c>
      <c r="H31" s="98" t="str">
        <f>D30</f>
        <v>Dave</v>
      </c>
      <c r="I31" s="26">
        <v>13</v>
      </c>
      <c r="J31" s="131">
        <f>D33</f>
      </c>
      <c r="K31" s="24"/>
      <c r="M31" t="s">
        <v>143</v>
      </c>
    </row>
    <row r="32" spans="1:13" ht="12.75">
      <c r="A32" s="1"/>
      <c r="B32" s="5">
        <v>7</v>
      </c>
      <c r="C32" s="18">
        <v>6</v>
      </c>
      <c r="D32" s="125" t="str">
        <f t="shared" si="6"/>
        <v>Geoff</v>
      </c>
      <c r="E32" s="32">
        <v>6</v>
      </c>
      <c r="F32" s="82">
        <f>D33</f>
      </c>
      <c r="G32" s="26"/>
      <c r="H32" s="98" t="str">
        <f>D31</f>
        <v>Tracey</v>
      </c>
      <c r="I32" s="26">
        <v>8</v>
      </c>
      <c r="J32" s="131" t="str">
        <f>D30</f>
        <v>Dave</v>
      </c>
      <c r="K32" s="24">
        <v>5</v>
      </c>
      <c r="M32" t="s">
        <v>111</v>
      </c>
    </row>
    <row r="33" spans="1:13" ht="12.75">
      <c r="A33" s="1"/>
      <c r="B33" s="6">
        <v>8</v>
      </c>
      <c r="C33" s="19">
        <f>IF($C$24&gt;14,C32-2,IF($C$24=14,1,IF($C$24=13,2,IF($C$24&lt;8,"",C32+2))))</f>
      </c>
      <c r="D33" s="128">
        <f t="shared" si="6"/>
      </c>
      <c r="E33" s="138"/>
      <c r="F33" s="139" t="str">
        <f>D30</f>
        <v>Dave</v>
      </c>
      <c r="G33" s="54">
        <v>15</v>
      </c>
      <c r="H33" s="140" t="str">
        <f>D32</f>
        <v>Geoff</v>
      </c>
      <c r="I33" s="54">
        <v>11</v>
      </c>
      <c r="J33" s="141" t="str">
        <f>D31</f>
        <v>Tracey</v>
      </c>
      <c r="K33" s="25">
        <v>11</v>
      </c>
      <c r="M33" t="s">
        <v>143</v>
      </c>
    </row>
    <row r="34" spans="1:13" ht="12.75">
      <c r="A34" s="1"/>
      <c r="B34" s="5">
        <v>9</v>
      </c>
      <c r="C34" s="18">
        <v>7</v>
      </c>
      <c r="D34" s="125" t="str">
        <f t="shared" si="6"/>
        <v>Garth</v>
      </c>
      <c r="E34" s="32">
        <v>10</v>
      </c>
      <c r="F34" s="82" t="str">
        <f>D35</f>
        <v>Kevin</v>
      </c>
      <c r="G34" s="26">
        <v>6</v>
      </c>
      <c r="H34" s="98">
        <f>D37</f>
      </c>
      <c r="I34" s="26"/>
      <c r="J34" s="131" t="str">
        <f>D36</f>
        <v>Chris</v>
      </c>
      <c r="K34" s="24">
        <v>6</v>
      </c>
      <c r="M34" t="s">
        <v>113</v>
      </c>
    </row>
    <row r="35" spans="1:13" ht="12.75">
      <c r="A35" s="1"/>
      <c r="B35" s="5">
        <v>10</v>
      </c>
      <c r="C35" s="18">
        <v>8</v>
      </c>
      <c r="D35" s="125" t="str">
        <f t="shared" si="6"/>
        <v>Kevin</v>
      </c>
      <c r="E35" s="32">
        <v>7</v>
      </c>
      <c r="F35" s="82" t="str">
        <f>D36</f>
        <v>Chris</v>
      </c>
      <c r="G35" s="26">
        <v>7</v>
      </c>
      <c r="H35" s="98" t="str">
        <f>D34</f>
        <v>Garth</v>
      </c>
      <c r="I35" s="26">
        <v>11</v>
      </c>
      <c r="J35" s="131">
        <f>D37</f>
      </c>
      <c r="K35" s="24"/>
      <c r="M35" t="s">
        <v>113</v>
      </c>
    </row>
    <row r="36" spans="1:13" ht="12.75">
      <c r="A36" s="1"/>
      <c r="B36" s="5">
        <v>11</v>
      </c>
      <c r="C36" s="18">
        <v>9</v>
      </c>
      <c r="D36" s="125" t="str">
        <f t="shared" si="6"/>
        <v>Chris</v>
      </c>
      <c r="E36" s="32">
        <v>9</v>
      </c>
      <c r="F36" s="82">
        <f>D37</f>
      </c>
      <c r="G36" s="26"/>
      <c r="H36" s="98" t="str">
        <f>D35</f>
        <v>Kevin</v>
      </c>
      <c r="I36" s="26">
        <v>9</v>
      </c>
      <c r="J36" s="131" t="str">
        <f>D34</f>
        <v>Garth</v>
      </c>
      <c r="K36" s="24">
        <v>11</v>
      </c>
      <c r="M36" t="s">
        <v>113</v>
      </c>
    </row>
    <row r="37" spans="1:13" ht="12.75">
      <c r="A37" s="1"/>
      <c r="B37" s="5">
        <v>12</v>
      </c>
      <c r="C37" s="18">
        <f>IF($C$24&lt;12,"",C36+2)</f>
      </c>
      <c r="D37" s="125">
        <f t="shared" si="6"/>
      </c>
      <c r="E37" s="32"/>
      <c r="F37" s="82" t="str">
        <f>D34</f>
        <v>Garth</v>
      </c>
      <c r="G37" s="26">
        <v>12</v>
      </c>
      <c r="H37" s="98" t="str">
        <f>D36</f>
        <v>Chris</v>
      </c>
      <c r="I37" s="26">
        <v>7</v>
      </c>
      <c r="J37" s="131" t="str">
        <f>D35</f>
        <v>Kevin</v>
      </c>
      <c r="K37" s="24">
        <v>7</v>
      </c>
      <c r="M37" t="s">
        <v>113</v>
      </c>
    </row>
    <row r="38" spans="1:11" ht="12.75">
      <c r="A38" s="1"/>
      <c r="B38" s="7">
        <v>13</v>
      </c>
      <c r="C38" s="21">
        <f>IF($C$24&lt;13,"",C37+2)</f>
      </c>
      <c r="D38" s="127">
        <f t="shared" si="6"/>
      </c>
      <c r="E38" s="135"/>
      <c r="F38" s="121">
        <f>D39</f>
      </c>
      <c r="G38" s="42"/>
      <c r="H38" s="136">
        <f>D41</f>
      </c>
      <c r="I38" s="42"/>
      <c r="J38" s="137">
        <f>D40</f>
      </c>
      <c r="K38" s="23"/>
    </row>
    <row r="39" spans="1:11" ht="12.75">
      <c r="A39" s="1"/>
      <c r="B39" s="5">
        <v>14</v>
      </c>
      <c r="C39" s="18">
        <f>IF($C$24&lt;14,"",C38+2)</f>
      </c>
      <c r="D39" s="125">
        <f t="shared" si="6"/>
      </c>
      <c r="E39" s="32"/>
      <c r="F39" s="82">
        <f>D40</f>
      </c>
      <c r="G39" s="26"/>
      <c r="H39" s="98">
        <f>D38</f>
      </c>
      <c r="I39" s="26"/>
      <c r="J39" s="131">
        <f>D41</f>
      </c>
      <c r="K39" s="24"/>
    </row>
    <row r="40" spans="1:11" ht="12.75">
      <c r="A40" s="1"/>
      <c r="B40" s="5">
        <v>15</v>
      </c>
      <c r="C40" s="18">
        <f>IF($C$24&lt;15,"",C39+2)</f>
      </c>
      <c r="D40" s="125">
        <f t="shared" si="6"/>
      </c>
      <c r="E40" s="32"/>
      <c r="F40" s="82">
        <f>D41</f>
      </c>
      <c r="G40" s="26"/>
      <c r="H40" s="98">
        <f>D39</f>
      </c>
      <c r="I40" s="26"/>
      <c r="J40" s="131">
        <f>D38</f>
      </c>
      <c r="K40" s="24"/>
    </row>
    <row r="41" spans="1:11" ht="12.75">
      <c r="A41" s="1"/>
      <c r="B41" s="6">
        <v>16</v>
      </c>
      <c r="C41" s="19">
        <f>IF($C$24&lt;16,"",C40+2)</f>
      </c>
      <c r="D41" s="128">
        <f t="shared" si="6"/>
      </c>
      <c r="E41" s="138"/>
      <c r="F41" s="139">
        <f>D38</f>
      </c>
      <c r="G41" s="54"/>
      <c r="H41" s="140">
        <f>D40</f>
      </c>
      <c r="I41" s="54"/>
      <c r="J41" s="141">
        <f>D39</f>
      </c>
      <c r="K41" s="25"/>
    </row>
    <row r="42" spans="1:11" ht="12.75">
      <c r="A42" s="1"/>
      <c r="B42" s="6"/>
      <c r="C42" s="19"/>
      <c r="D42" s="134"/>
      <c r="E42" s="32"/>
      <c r="F42" s="81"/>
      <c r="G42" s="26"/>
      <c r="H42" s="83"/>
      <c r="I42" s="26"/>
      <c r="J42" s="81"/>
      <c r="K42" s="25"/>
    </row>
    <row r="43" spans="1:11" ht="12.75">
      <c r="A43" s="1"/>
      <c r="B43" s="50"/>
      <c r="C43" s="50"/>
      <c r="D43" s="49"/>
      <c r="E43" s="51"/>
      <c r="F43" s="51"/>
      <c r="G43" s="51"/>
      <c r="H43" s="51"/>
      <c r="I43" s="51"/>
      <c r="J43" s="49"/>
      <c r="K43" s="51"/>
    </row>
    <row r="44" spans="1:13" ht="12.75">
      <c r="A44" s="200" t="s">
        <v>107</v>
      </c>
      <c r="B44" s="200"/>
      <c r="C44" s="17"/>
      <c r="D44" s="17"/>
      <c r="E44" s="17"/>
      <c r="F44" s="17"/>
      <c r="G44" s="17"/>
      <c r="H44" s="17"/>
      <c r="I44" s="17"/>
      <c r="J44" s="17"/>
      <c r="K44" s="17"/>
      <c r="L44" s="8"/>
      <c r="M44" s="22"/>
    </row>
    <row r="45" spans="1:13" ht="12.75">
      <c r="A45" s="1"/>
      <c r="B45" s="20" t="s">
        <v>140</v>
      </c>
      <c r="C45" s="20"/>
      <c r="D45" s="142" t="s">
        <v>5</v>
      </c>
      <c r="E45" s="57" t="s">
        <v>6</v>
      </c>
      <c r="F45" s="89" t="s">
        <v>5</v>
      </c>
      <c r="G45" s="68" t="s">
        <v>6</v>
      </c>
      <c r="H45" s="58" t="s">
        <v>5</v>
      </c>
      <c r="I45" s="58" t="s">
        <v>6</v>
      </c>
      <c r="J45" s="130" t="s">
        <v>5</v>
      </c>
      <c r="K45" s="57" t="s">
        <v>6</v>
      </c>
      <c r="L45" s="8"/>
      <c r="M45" s="22"/>
    </row>
    <row r="46" spans="1:14" ht="12.75">
      <c r="A46" s="1"/>
      <c r="B46" s="7">
        <v>1</v>
      </c>
      <c r="C46" s="21"/>
      <c r="D46" s="127" t="s">
        <v>119</v>
      </c>
      <c r="E46" s="32">
        <v>5</v>
      </c>
      <c r="F46" s="121" t="str">
        <f>D47</f>
        <v>Garth</v>
      </c>
      <c r="G46" s="42">
        <v>10</v>
      </c>
      <c r="H46" s="98" t="str">
        <f>D49</f>
        <v>Chris</v>
      </c>
      <c r="I46" s="42">
        <v>7</v>
      </c>
      <c r="J46" s="131" t="str">
        <f>D48</f>
        <v>Chad</v>
      </c>
      <c r="K46" s="23">
        <v>12</v>
      </c>
      <c r="L46" s="8"/>
      <c r="M46" s="22" t="s">
        <v>119</v>
      </c>
      <c r="N46">
        <f>E46+G49+I47+K48</f>
        <v>45</v>
      </c>
    </row>
    <row r="47" spans="1:14" ht="12.75">
      <c r="A47" s="1"/>
      <c r="B47" s="5">
        <v>2</v>
      </c>
      <c r="C47" s="18"/>
      <c r="D47" s="125" t="s">
        <v>113</v>
      </c>
      <c r="E47" s="32">
        <v>10</v>
      </c>
      <c r="F47" s="82" t="str">
        <f>D48</f>
        <v>Chad</v>
      </c>
      <c r="G47" s="26">
        <v>13</v>
      </c>
      <c r="H47" s="98" t="str">
        <f>D46</f>
        <v>Cam</v>
      </c>
      <c r="I47" s="26">
        <v>13</v>
      </c>
      <c r="J47" s="131" t="str">
        <f>D49</f>
        <v>Chris</v>
      </c>
      <c r="K47" s="24">
        <v>7</v>
      </c>
      <c r="L47" s="8"/>
      <c r="M47" s="22" t="s">
        <v>113</v>
      </c>
      <c r="N47">
        <f>E47+G46+I48+K49</f>
        <v>39</v>
      </c>
    </row>
    <row r="48" spans="1:14" ht="12.75">
      <c r="A48" s="1"/>
      <c r="B48" s="5">
        <v>3</v>
      </c>
      <c r="C48" s="18"/>
      <c r="D48" s="125" t="s">
        <v>121</v>
      </c>
      <c r="E48" s="32">
        <v>10</v>
      </c>
      <c r="F48" s="82" t="str">
        <f>D49</f>
        <v>Chris</v>
      </c>
      <c r="G48" s="26">
        <v>10</v>
      </c>
      <c r="H48" s="98" t="str">
        <f>D47</f>
        <v>Garth</v>
      </c>
      <c r="I48" s="26">
        <v>10</v>
      </c>
      <c r="J48" s="131" t="str">
        <f>D46</f>
        <v>Cam</v>
      </c>
      <c r="K48" s="24">
        <v>11</v>
      </c>
      <c r="L48" s="8"/>
      <c r="M48" s="22" t="s">
        <v>121</v>
      </c>
      <c r="N48">
        <f>E48+G47+I49+K46</f>
        <v>47</v>
      </c>
    </row>
    <row r="49" spans="1:14" ht="12.75">
      <c r="A49" s="1"/>
      <c r="B49" s="6">
        <v>4</v>
      </c>
      <c r="C49" s="19"/>
      <c r="D49" s="128" t="s">
        <v>118</v>
      </c>
      <c r="E49" s="138">
        <v>8</v>
      </c>
      <c r="F49" s="139" t="str">
        <f>D46</f>
        <v>Cam</v>
      </c>
      <c r="G49" s="54">
        <v>16</v>
      </c>
      <c r="H49" s="140" t="str">
        <f>D48</f>
        <v>Chad</v>
      </c>
      <c r="I49" s="54">
        <v>12</v>
      </c>
      <c r="J49" s="141" t="str">
        <f>D47</f>
        <v>Garth</v>
      </c>
      <c r="K49" s="25">
        <v>9</v>
      </c>
      <c r="L49" s="8"/>
      <c r="M49" s="22" t="s">
        <v>118</v>
      </c>
      <c r="N49">
        <f>E49+G48+I46+K47</f>
        <v>32</v>
      </c>
    </row>
    <row r="50" spans="1:13" ht="12.75">
      <c r="A50" s="1"/>
      <c r="B50" s="1"/>
      <c r="C50" s="10"/>
      <c r="D50" s="10"/>
      <c r="E50" s="10"/>
      <c r="F50" s="10"/>
      <c r="G50" s="10"/>
      <c r="H50" s="10"/>
      <c r="I50" s="10"/>
      <c r="J50" s="10"/>
      <c r="K50" s="10"/>
      <c r="L50" s="8"/>
      <c r="M50" s="22"/>
    </row>
    <row r="51" spans="1:13" ht="12.75">
      <c r="A51" s="200" t="s">
        <v>108</v>
      </c>
      <c r="B51" s="200"/>
      <c r="C51" s="17"/>
      <c r="D51" s="17"/>
      <c r="E51" s="17"/>
      <c r="F51" s="17"/>
      <c r="G51" s="17"/>
      <c r="H51" s="17"/>
      <c r="I51" s="17"/>
      <c r="J51" s="17"/>
      <c r="K51" s="17"/>
      <c r="L51" s="8"/>
      <c r="M51" s="22"/>
    </row>
    <row r="52" spans="1:13" ht="12.75">
      <c r="A52" s="1"/>
      <c r="B52" s="20" t="s">
        <v>140</v>
      </c>
      <c r="C52" s="20"/>
      <c r="D52" s="142" t="s">
        <v>5</v>
      </c>
      <c r="E52" s="57" t="s">
        <v>6</v>
      </c>
      <c r="F52" s="89" t="s">
        <v>5</v>
      </c>
      <c r="G52" s="68" t="s">
        <v>6</v>
      </c>
      <c r="H52" s="58" t="s">
        <v>5</v>
      </c>
      <c r="I52" s="58" t="s">
        <v>6</v>
      </c>
      <c r="J52" s="130" t="s">
        <v>5</v>
      </c>
      <c r="K52" s="57" t="s">
        <v>6</v>
      </c>
      <c r="L52" s="8"/>
      <c r="M52" s="22"/>
    </row>
    <row r="53" spans="1:14" ht="12.75">
      <c r="A53" s="1"/>
      <c r="B53" s="7">
        <v>1</v>
      </c>
      <c r="C53" s="21"/>
      <c r="D53" s="127" t="s">
        <v>111</v>
      </c>
      <c r="E53" s="32">
        <v>10</v>
      </c>
      <c r="F53" s="121" t="str">
        <f>D54</f>
        <v>Dave</v>
      </c>
      <c r="G53" s="42">
        <v>15</v>
      </c>
      <c r="H53" s="98" t="str">
        <f>D56</f>
        <v>Geoff</v>
      </c>
      <c r="I53" s="42">
        <v>11</v>
      </c>
      <c r="J53" s="131" t="str">
        <f>D55</f>
        <v>Karl</v>
      </c>
      <c r="K53" s="23">
        <v>14</v>
      </c>
      <c r="L53" s="8"/>
      <c r="M53" s="22" t="str">
        <f>D53</f>
        <v>Tracey</v>
      </c>
      <c r="N53">
        <f>E53+G56+I54+K55</f>
        <v>44</v>
      </c>
    </row>
    <row r="54" spans="1:14" ht="12.75">
      <c r="A54" s="1"/>
      <c r="B54" s="5">
        <v>2</v>
      </c>
      <c r="C54" s="18"/>
      <c r="D54" s="125" t="s">
        <v>143</v>
      </c>
      <c r="E54" s="32">
        <v>11</v>
      </c>
      <c r="F54" s="82" t="str">
        <f>D55</f>
        <v>Karl</v>
      </c>
      <c r="G54" s="26">
        <v>13</v>
      </c>
      <c r="H54" s="98" t="str">
        <f>D53</f>
        <v>Tracey</v>
      </c>
      <c r="I54" s="26">
        <v>9</v>
      </c>
      <c r="J54" s="131" t="str">
        <f>D56</f>
        <v>Geoff</v>
      </c>
      <c r="K54" s="24">
        <v>11</v>
      </c>
      <c r="L54" s="8"/>
      <c r="M54" s="22" t="str">
        <f>D54</f>
        <v>Dave</v>
      </c>
      <c r="N54">
        <f>E54+G53+I55+K56</f>
        <v>51</v>
      </c>
    </row>
    <row r="55" spans="1:14" ht="12.75">
      <c r="A55" s="1"/>
      <c r="B55" s="5">
        <v>3</v>
      </c>
      <c r="C55" s="18"/>
      <c r="D55" s="125" t="s">
        <v>112</v>
      </c>
      <c r="E55" s="32">
        <v>12</v>
      </c>
      <c r="F55" s="82" t="str">
        <f>D56</f>
        <v>Geoff</v>
      </c>
      <c r="G55" s="26">
        <v>13</v>
      </c>
      <c r="H55" s="98" t="str">
        <f>D54</f>
        <v>Dave</v>
      </c>
      <c r="I55" s="26">
        <v>12</v>
      </c>
      <c r="J55" s="131" t="str">
        <f>D53</f>
        <v>Tracey</v>
      </c>
      <c r="K55" s="24">
        <v>11</v>
      </c>
      <c r="L55" s="8"/>
      <c r="M55" s="22" t="str">
        <f>D55</f>
        <v>Karl</v>
      </c>
      <c r="N55">
        <f>E55+G54+I56+K53</f>
        <v>53</v>
      </c>
    </row>
    <row r="56" spans="1:14" ht="12.75">
      <c r="A56" s="1"/>
      <c r="B56" s="6">
        <v>4</v>
      </c>
      <c r="C56" s="19"/>
      <c r="D56" s="128" t="s">
        <v>110</v>
      </c>
      <c r="E56" s="138">
        <v>9</v>
      </c>
      <c r="F56" s="139" t="str">
        <f>D53</f>
        <v>Tracey</v>
      </c>
      <c r="G56" s="54">
        <v>14</v>
      </c>
      <c r="H56" s="140" t="str">
        <f>D55</f>
        <v>Karl</v>
      </c>
      <c r="I56" s="54">
        <v>14</v>
      </c>
      <c r="J56" s="141" t="str">
        <f>D54</f>
        <v>Dave</v>
      </c>
      <c r="K56" s="25">
        <v>13</v>
      </c>
      <c r="L56" s="24"/>
      <c r="M56" s="22" t="str">
        <f>D56</f>
        <v>Geoff</v>
      </c>
      <c r="N56">
        <f>E56+G55+I53+K54</f>
        <v>44</v>
      </c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2"/>
      <c r="M57" s="22"/>
    </row>
    <row r="58" spans="1:11" ht="12.75">
      <c r="A58" s="1" t="s">
        <v>38</v>
      </c>
      <c r="B58" s="2" t="s">
        <v>76</v>
      </c>
      <c r="C58" s="9"/>
      <c r="D58" s="9"/>
      <c r="E58" s="9"/>
      <c r="F58" s="9"/>
      <c r="G58" s="9"/>
      <c r="H58" s="9"/>
      <c r="I58" s="9"/>
      <c r="J58" s="3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 t="s">
        <v>40</v>
      </c>
      <c r="B60" s="21" t="s">
        <v>96</v>
      </c>
      <c r="C60" s="11"/>
      <c r="D60" s="11"/>
      <c r="E60" s="11"/>
      <c r="F60" s="11"/>
      <c r="G60" s="11"/>
      <c r="H60" s="11"/>
      <c r="I60" s="11"/>
      <c r="J60" s="27"/>
      <c r="K60" s="1"/>
    </row>
    <row r="61" spans="1:11" ht="12.75">
      <c r="A61" s="1"/>
      <c r="B61" s="19" t="s">
        <v>62</v>
      </c>
      <c r="C61" s="13"/>
      <c r="D61" s="13"/>
      <c r="E61" s="13"/>
      <c r="F61" s="13"/>
      <c r="G61" s="13"/>
      <c r="H61" s="13"/>
      <c r="I61" s="13"/>
      <c r="J61" s="15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 t="s">
        <v>63</v>
      </c>
      <c r="B63" s="2" t="s">
        <v>77</v>
      </c>
      <c r="C63" s="9"/>
      <c r="D63" s="9"/>
      <c r="E63" s="9"/>
      <c r="F63" s="9"/>
      <c r="G63" s="9"/>
      <c r="H63" s="9"/>
      <c r="I63" s="9"/>
      <c r="J63" s="3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 t="s">
        <v>64</v>
      </c>
      <c r="B65" s="2" t="s">
        <v>82</v>
      </c>
      <c r="C65" s="9"/>
      <c r="D65" s="9"/>
      <c r="E65" s="9"/>
      <c r="F65" s="9"/>
      <c r="G65" s="9"/>
      <c r="H65" s="9"/>
      <c r="I65" s="9"/>
      <c r="J65" s="3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 t="s">
        <v>83</v>
      </c>
      <c r="B67" s="2" t="s">
        <v>84</v>
      </c>
      <c r="C67" s="9"/>
      <c r="D67" s="9"/>
      <c r="E67" s="9"/>
      <c r="F67" s="9"/>
      <c r="G67" s="9"/>
      <c r="H67" s="9"/>
      <c r="I67" s="9"/>
      <c r="J67" s="3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</sheetData>
  <sheetProtection selectLockedCells="1" selectUnlockedCells="1"/>
  <mergeCells count="5">
    <mergeCell ref="I5:J5"/>
    <mergeCell ref="A44:B44"/>
    <mergeCell ref="A51:B51"/>
    <mergeCell ref="D5:E5"/>
    <mergeCell ref="G5:H5"/>
  </mergeCells>
  <conditionalFormatting sqref="G50 E50 C50">
    <cfRule type="cellIs" priority="1" dxfId="0" operator="equal" stopIfTrue="1">
      <formula>"Blue"</formula>
    </cfRule>
    <cfRule type="cellIs" priority="2" dxfId="1" operator="equal" stopIfTrue="1">
      <formula>"Red"</formula>
    </cfRule>
    <cfRule type="cellIs" priority="3" dxfId="2" operator="equal" stopIfTrue="1">
      <formula>"Yellow"</formula>
    </cfRule>
  </conditionalFormatting>
  <conditionalFormatting sqref="I50">
    <cfRule type="cellIs" priority="4" dxfId="0" operator="equal" stopIfTrue="1">
      <formula>"Blue"</formula>
    </cfRule>
    <cfRule type="cellIs" priority="5" dxfId="1" operator="equal" stopIfTrue="1">
      <formula>"Red"</formula>
    </cfRule>
    <cfRule type="cellIs" priority="6" dxfId="3" operator="equal" stopIfTrue="1">
      <formula>"White"</formula>
    </cfRule>
  </conditionalFormatting>
  <conditionalFormatting sqref="F2">
    <cfRule type="cellIs" priority="7" dxfId="1" operator="equal" stopIfTrue="1">
      <formula>"Red"</formula>
    </cfRule>
    <cfRule type="cellIs" priority="8" dxfId="0" operator="equal" stopIfTrue="1">
      <formula>"Blue"</formula>
    </cfRule>
    <cfRule type="cellIs" priority="9" dxfId="2" operator="equal" stopIfTrue="1">
      <formula>"Yellow"</formula>
    </cfRule>
  </conditionalFormatting>
  <printOptions/>
  <pageMargins left="0.75" right="0.75" top="1" bottom="1" header="0.5" footer="0.5"/>
  <pageSetup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T75"/>
  <sheetViews>
    <sheetView workbookViewId="0" topLeftCell="I6">
      <selection activeCell="Q8" sqref="Q8:T14"/>
    </sheetView>
  </sheetViews>
  <sheetFormatPr defaultColWidth="9.140625" defaultRowHeight="12.75"/>
  <cols>
    <col min="1" max="1" width="9.140625" style="1" customWidth="1"/>
    <col min="2" max="2" width="9.140625" style="10" customWidth="1"/>
    <col min="3" max="3" width="6.28125" style="10" customWidth="1"/>
    <col min="4" max="4" width="4.57421875" style="10" customWidth="1"/>
    <col min="5" max="5" width="9.140625" style="10" customWidth="1"/>
    <col min="6" max="13" width="9.140625" style="1" customWidth="1"/>
    <col min="14" max="16" width="9.140625" style="50" customWidth="1"/>
  </cols>
  <sheetData>
    <row r="1" spans="1:5" ht="12.75">
      <c r="A1" s="1" t="s">
        <v>25</v>
      </c>
      <c r="B1" s="1"/>
      <c r="C1" s="1"/>
      <c r="D1" s="1"/>
      <c r="E1" s="1"/>
    </row>
    <row r="2" spans="1:16" s="47" customFormat="1" ht="45.75" customHeight="1">
      <c r="A2" s="45"/>
      <c r="B2" s="86"/>
      <c r="C2" s="86" t="s">
        <v>59</v>
      </c>
      <c r="D2" s="84"/>
      <c r="E2" s="84" t="s">
        <v>44</v>
      </c>
      <c r="F2" s="46" t="s">
        <v>45</v>
      </c>
      <c r="G2" s="46" t="s">
        <v>47</v>
      </c>
      <c r="H2" s="45"/>
      <c r="I2" s="45"/>
      <c r="J2" s="45"/>
      <c r="K2" s="45"/>
      <c r="L2" s="45"/>
      <c r="M2" s="45"/>
      <c r="N2" s="64"/>
      <c r="O2" s="64"/>
      <c r="P2" s="64"/>
    </row>
    <row r="3" spans="1:16" s="28" customFormat="1" ht="12.75">
      <c r="A3" s="29"/>
      <c r="B3" s="31"/>
      <c r="C3" s="30"/>
      <c r="D3" s="85"/>
      <c r="E3" s="87" t="s">
        <v>29</v>
      </c>
      <c r="F3" s="31" t="s">
        <v>46</v>
      </c>
      <c r="G3" s="31"/>
      <c r="H3" s="80"/>
      <c r="I3" s="29"/>
      <c r="J3" s="29"/>
      <c r="K3" s="29"/>
      <c r="L3" s="29"/>
      <c r="M3" s="29"/>
      <c r="N3" s="65"/>
      <c r="O3" s="65"/>
      <c r="P3" s="65"/>
    </row>
    <row r="4" spans="1:16" s="28" customFormat="1" ht="12.75">
      <c r="A4" s="1"/>
      <c r="B4" s="29"/>
      <c r="C4" s="29"/>
      <c r="D4" s="29"/>
      <c r="E4" s="40"/>
      <c r="F4" s="40"/>
      <c r="G4" s="40"/>
      <c r="H4" s="79"/>
      <c r="I4" s="29"/>
      <c r="J4" s="29"/>
      <c r="K4" s="29"/>
      <c r="L4" s="29"/>
      <c r="M4" s="29"/>
      <c r="N4" s="29"/>
      <c r="O4" s="65"/>
      <c r="P4" s="65"/>
    </row>
    <row r="5" spans="2:16" ht="12.75">
      <c r="B5" s="1"/>
      <c r="C5" s="175" t="s">
        <v>11</v>
      </c>
      <c r="D5" s="176"/>
      <c r="E5" s="196" t="s">
        <v>0</v>
      </c>
      <c r="F5" s="180"/>
      <c r="G5" s="201" t="s">
        <v>1</v>
      </c>
      <c r="H5" s="202"/>
      <c r="I5" s="205" t="s">
        <v>2</v>
      </c>
      <c r="J5" s="206"/>
      <c r="K5" s="166" t="s">
        <v>3</v>
      </c>
      <c r="L5" s="167"/>
      <c r="M5" s="175" t="s">
        <v>103</v>
      </c>
      <c r="N5" s="165"/>
      <c r="O5" s="175" t="s">
        <v>104</v>
      </c>
      <c r="P5" s="176"/>
    </row>
    <row r="6" spans="2:20" ht="12.75">
      <c r="B6" s="1"/>
      <c r="C6" s="177"/>
      <c r="D6" s="178"/>
      <c r="E6" s="197" t="str">
        <f>'Race meet'!$C$9</f>
        <v>Orange</v>
      </c>
      <c r="F6" s="182"/>
      <c r="G6" s="203" t="str">
        <f>'Race meet'!$C$10</f>
        <v>Blue</v>
      </c>
      <c r="H6" s="204"/>
      <c r="I6" s="207" t="str">
        <f>'Race meet'!$C$11</f>
        <v>Yellow</v>
      </c>
      <c r="J6" s="208"/>
      <c r="K6" s="168" t="str">
        <f>'Race meet'!$C$12</f>
        <v>Pink</v>
      </c>
      <c r="L6" s="169"/>
      <c r="M6" s="177" t="s">
        <v>106</v>
      </c>
      <c r="N6" s="195"/>
      <c r="O6" s="177" t="s">
        <v>106</v>
      </c>
      <c r="P6" s="178"/>
      <c r="R6" s="99"/>
      <c r="S6" s="99" t="s">
        <v>127</v>
      </c>
      <c r="T6" s="100"/>
    </row>
    <row r="7" spans="1:20" ht="12.75">
      <c r="A7" s="2" t="s">
        <v>102</v>
      </c>
      <c r="B7" s="2" t="s">
        <v>5</v>
      </c>
      <c r="C7" s="19" t="s">
        <v>10</v>
      </c>
      <c r="D7" s="19" t="s">
        <v>105</v>
      </c>
      <c r="E7" s="122" t="s">
        <v>7</v>
      </c>
      <c r="F7" s="123" t="s">
        <v>6</v>
      </c>
      <c r="G7" s="157" t="s">
        <v>7</v>
      </c>
      <c r="H7" s="157" t="s">
        <v>6</v>
      </c>
      <c r="I7" s="152" t="s">
        <v>7</v>
      </c>
      <c r="J7" s="153" t="s">
        <v>6</v>
      </c>
      <c r="K7" s="130" t="s">
        <v>7</v>
      </c>
      <c r="L7" s="130" t="s">
        <v>6</v>
      </c>
      <c r="M7" s="6" t="s">
        <v>8</v>
      </c>
      <c r="N7" s="5" t="s">
        <v>9</v>
      </c>
      <c r="O7" s="6" t="s">
        <v>8</v>
      </c>
      <c r="P7" s="5" t="s">
        <v>9</v>
      </c>
      <c r="R7" s="101" t="s">
        <v>128</v>
      </c>
      <c r="S7" s="101" t="s">
        <v>128</v>
      </c>
      <c r="T7" s="101" t="s">
        <v>19</v>
      </c>
    </row>
    <row r="8" spans="1:20" ht="12.75">
      <c r="A8" s="23" t="s">
        <v>103</v>
      </c>
      <c r="B8" s="90" t="s">
        <v>143</v>
      </c>
      <c r="C8" s="42">
        <v>5.483</v>
      </c>
      <c r="D8" s="7">
        <f aca="true" t="shared" si="0" ref="D8:D23">IF(ISNUMBER(C8),RANK(C8,C$8:C$23,1),"")</f>
        <v>4</v>
      </c>
      <c r="E8" s="124">
        <f aca="true" t="shared" si="1" ref="E8:E23">IF($B8&gt;"",INDEX($C$27:$C$43,MATCH($B8,E$27:E$43,0),1),"")</f>
        <v>1</v>
      </c>
      <c r="F8" s="125">
        <f aca="true" t="shared" si="2" ref="F8:F23">IF($B8&gt;"",INDEX(F$27:F$43,MATCH($B8,E$27:E$43,0),1),0)</f>
        <v>19</v>
      </c>
      <c r="G8" s="158">
        <f aca="true" t="shared" si="3" ref="G8:G23">IF($B8&gt;"",INDEX($C$27:$C$43,MATCH($B8,G$27:G$43,0),1),"")</f>
        <v>4</v>
      </c>
      <c r="H8" s="159">
        <f aca="true" t="shared" si="4" ref="H8:H23">IF($B8&gt;"",INDEX(H$27:H$43,MATCH($B8,G$27:G$43,0),1),0)</f>
        <v>20</v>
      </c>
      <c r="I8" s="154">
        <f aca="true" t="shared" si="5" ref="I8:I23">IF($B8&gt;"",INDEX($C$27:$C$43,MATCH($B8,I$27:I$43,0),1),"")</f>
        <v>2</v>
      </c>
      <c r="J8" s="155">
        <f aca="true" t="shared" si="6" ref="J8:J23">IF($B8&gt;"",INDEX(J$27:J$43,MATCH($B8,I$27:I$43,0),1),0)</f>
        <v>18</v>
      </c>
      <c r="K8" s="132">
        <f aca="true" t="shared" si="7" ref="K8:K23">IF($B8&gt;"",INDEX($C$27:$C$43,MATCH($B8,K$27:K$43,0),1),"")</f>
        <v>3</v>
      </c>
      <c r="L8" s="133">
        <f aca="true" t="shared" si="8" ref="L8:L23">IF($B8&gt;"",INDEX(L$27:L$43,MATCH($B8,K$27:K$43,0),1),0)</f>
        <v>20</v>
      </c>
      <c r="M8" s="7">
        <f>IF($A8=M$5,$F8+$H8+$J8+$L8-J8,0)</f>
        <v>59</v>
      </c>
      <c r="N8" s="7">
        <f aca="true" t="shared" si="9" ref="N8:N23">IF($A8=M$5,RANK(M8,M$8:M$23),"")</f>
        <v>6</v>
      </c>
      <c r="O8" s="7">
        <f aca="true" t="shared" si="10" ref="O8:O23">IF($A8=O$5,$F8+$H8+$J8+$L8,0)</f>
        <v>0</v>
      </c>
      <c r="P8" s="7">
        <f aca="true" t="shared" si="11" ref="P8:P23">IF($A8=O$5,RANK(O8,O$8:O$23),"")</f>
      </c>
      <c r="Q8" t="str">
        <f aca="true" t="shared" si="12" ref="Q8:Q23">IF(B8&gt;"",B8,"")</f>
        <v>Dave</v>
      </c>
      <c r="R8" s="102">
        <v>12</v>
      </c>
      <c r="S8" s="102">
        <v>1</v>
      </c>
      <c r="T8" s="103">
        <f aca="true" t="shared" si="13" ref="T8:T14">R8+S8</f>
        <v>13</v>
      </c>
    </row>
    <row r="9" spans="1:20" ht="12.75">
      <c r="A9" s="24" t="s">
        <v>103</v>
      </c>
      <c r="B9" s="91" t="s">
        <v>121</v>
      </c>
      <c r="C9" s="26">
        <v>4.976</v>
      </c>
      <c r="D9" s="5">
        <f t="shared" si="0"/>
        <v>1</v>
      </c>
      <c r="E9" s="124">
        <f t="shared" si="1"/>
        <v>2</v>
      </c>
      <c r="F9" s="125">
        <f t="shared" si="2"/>
        <v>30</v>
      </c>
      <c r="G9" s="158">
        <f t="shared" si="3"/>
        <v>5</v>
      </c>
      <c r="H9" s="159">
        <f t="shared" si="4"/>
        <v>31</v>
      </c>
      <c r="I9" s="154">
        <f t="shared" si="5"/>
        <v>3</v>
      </c>
      <c r="J9" s="155">
        <f t="shared" si="6"/>
        <v>25</v>
      </c>
      <c r="K9" s="132">
        <f t="shared" si="7"/>
        <v>4</v>
      </c>
      <c r="L9" s="133">
        <f t="shared" si="8"/>
        <v>28</v>
      </c>
      <c r="M9" s="5">
        <f>IF($A9=M$5,$F9+$H9+$J9+$L9-J9,0)</f>
        <v>89</v>
      </c>
      <c r="N9" s="5">
        <f t="shared" si="9"/>
        <v>1</v>
      </c>
      <c r="O9" s="5">
        <f t="shared" si="10"/>
        <v>0</v>
      </c>
      <c r="P9" s="5">
        <f t="shared" si="11"/>
      </c>
      <c r="Q9" t="str">
        <f t="shared" si="12"/>
        <v>Chad</v>
      </c>
      <c r="R9" s="102">
        <v>20</v>
      </c>
      <c r="S9" s="102">
        <v>4</v>
      </c>
      <c r="T9" s="103">
        <f t="shared" si="13"/>
        <v>24</v>
      </c>
    </row>
    <row r="10" spans="1:20" ht="12.75">
      <c r="A10" s="24" t="s">
        <v>103</v>
      </c>
      <c r="B10" s="91" t="s">
        <v>112</v>
      </c>
      <c r="C10" s="26">
        <v>5.08</v>
      </c>
      <c r="D10" s="5">
        <f t="shared" si="0"/>
        <v>2</v>
      </c>
      <c r="E10" s="124">
        <f t="shared" si="1"/>
        <v>3</v>
      </c>
      <c r="F10" s="125">
        <f t="shared" si="2"/>
        <v>24</v>
      </c>
      <c r="G10" s="158">
        <f t="shared" si="3"/>
        <v>6</v>
      </c>
      <c r="H10" s="159">
        <f t="shared" si="4"/>
        <v>28</v>
      </c>
      <c r="I10" s="154">
        <f t="shared" si="5"/>
        <v>4</v>
      </c>
      <c r="J10" s="155">
        <f t="shared" si="6"/>
        <v>26</v>
      </c>
      <c r="K10" s="132">
        <f t="shared" si="7"/>
        <v>5</v>
      </c>
      <c r="L10" s="133">
        <f t="shared" si="8"/>
        <v>27</v>
      </c>
      <c r="M10" s="5">
        <f>IF($A10=M$5,$F10+$H10+$J10+$L10-F10,0)</f>
        <v>81</v>
      </c>
      <c r="N10" s="5">
        <f t="shared" si="9"/>
        <v>2</v>
      </c>
      <c r="O10" s="5">
        <f t="shared" si="10"/>
        <v>0</v>
      </c>
      <c r="P10" s="5">
        <f t="shared" si="11"/>
      </c>
      <c r="Q10" t="str">
        <f t="shared" si="12"/>
        <v>Karl</v>
      </c>
      <c r="R10" s="102">
        <v>17</v>
      </c>
      <c r="S10" s="102">
        <v>1</v>
      </c>
      <c r="T10" s="103">
        <f t="shared" si="13"/>
        <v>18</v>
      </c>
    </row>
    <row r="11" spans="1:20" ht="12.75">
      <c r="A11" s="24" t="s">
        <v>103</v>
      </c>
      <c r="B11" s="91" t="s">
        <v>111</v>
      </c>
      <c r="C11" s="26">
        <v>5.938</v>
      </c>
      <c r="D11" s="5">
        <f t="shared" si="0"/>
        <v>6</v>
      </c>
      <c r="E11" s="124">
        <f t="shared" si="1"/>
        <v>4</v>
      </c>
      <c r="F11" s="125">
        <f t="shared" si="2"/>
        <v>24</v>
      </c>
      <c r="G11" s="158">
        <f t="shared" si="3"/>
        <v>7</v>
      </c>
      <c r="H11" s="159">
        <f t="shared" si="4"/>
        <v>25</v>
      </c>
      <c r="I11" s="154">
        <f t="shared" si="5"/>
        <v>5</v>
      </c>
      <c r="J11" s="155">
        <f t="shared" si="6"/>
        <v>27</v>
      </c>
      <c r="K11" s="132">
        <f t="shared" si="7"/>
        <v>6</v>
      </c>
      <c r="L11" s="133">
        <f t="shared" si="8"/>
        <v>24</v>
      </c>
      <c r="M11" s="5">
        <f>IF($A11=M$5,$F11+$H11+$J11+$L11-F11,0)</f>
        <v>76</v>
      </c>
      <c r="N11" s="5">
        <f t="shared" si="9"/>
        <v>3</v>
      </c>
      <c r="O11" s="5">
        <f t="shared" si="10"/>
        <v>0</v>
      </c>
      <c r="P11" s="5">
        <f t="shared" si="11"/>
      </c>
      <c r="Q11" t="str">
        <f t="shared" si="12"/>
        <v>Tracey</v>
      </c>
      <c r="R11" s="102">
        <v>15</v>
      </c>
      <c r="S11" s="102">
        <v>1</v>
      </c>
      <c r="T11" s="103">
        <f t="shared" si="13"/>
        <v>16</v>
      </c>
    </row>
    <row r="12" spans="1:20" ht="12.75">
      <c r="A12" s="24" t="s">
        <v>103</v>
      </c>
      <c r="B12" s="91" t="s">
        <v>110</v>
      </c>
      <c r="C12" s="26">
        <v>5.22</v>
      </c>
      <c r="D12" s="5">
        <f t="shared" si="0"/>
        <v>3</v>
      </c>
      <c r="E12" s="124">
        <f t="shared" si="1"/>
        <v>5</v>
      </c>
      <c r="F12" s="125">
        <f t="shared" si="2"/>
        <v>23</v>
      </c>
      <c r="G12" s="158">
        <f t="shared" si="3"/>
        <v>1</v>
      </c>
      <c r="H12" s="159">
        <f t="shared" si="4"/>
        <v>19</v>
      </c>
      <c r="I12" s="154">
        <f t="shared" si="5"/>
        <v>6</v>
      </c>
      <c r="J12" s="155">
        <f t="shared" si="6"/>
        <v>27</v>
      </c>
      <c r="K12" s="132">
        <f t="shared" si="7"/>
        <v>7</v>
      </c>
      <c r="L12" s="133">
        <f t="shared" si="8"/>
        <v>18</v>
      </c>
      <c r="M12" s="5">
        <f>IF($A12=M$5,$F12+$H12+$J12+$L12-L12,0)</f>
        <v>69</v>
      </c>
      <c r="N12" s="5">
        <f t="shared" si="9"/>
        <v>4</v>
      </c>
      <c r="O12" s="5">
        <f t="shared" si="10"/>
        <v>0</v>
      </c>
      <c r="P12" s="5">
        <f t="shared" si="11"/>
      </c>
      <c r="Q12" t="str">
        <f t="shared" si="12"/>
        <v>Geoff</v>
      </c>
      <c r="R12" s="102">
        <v>14</v>
      </c>
      <c r="S12" s="102">
        <v>1</v>
      </c>
      <c r="T12" s="103">
        <f t="shared" si="13"/>
        <v>15</v>
      </c>
    </row>
    <row r="13" spans="1:20" ht="12.75">
      <c r="A13" s="24" t="s">
        <v>103</v>
      </c>
      <c r="B13" s="91" t="s">
        <v>113</v>
      </c>
      <c r="C13" s="26">
        <v>5.592</v>
      </c>
      <c r="D13" s="5">
        <f t="shared" si="0"/>
        <v>5</v>
      </c>
      <c r="E13" s="124">
        <f t="shared" si="1"/>
        <v>6</v>
      </c>
      <c r="F13" s="125">
        <f t="shared" si="2"/>
        <v>22</v>
      </c>
      <c r="G13" s="158">
        <f t="shared" si="3"/>
        <v>2</v>
      </c>
      <c r="H13" s="159">
        <f t="shared" si="4"/>
        <v>22</v>
      </c>
      <c r="I13" s="154">
        <f t="shared" si="5"/>
        <v>7</v>
      </c>
      <c r="J13" s="155">
        <f t="shared" si="6"/>
        <v>22</v>
      </c>
      <c r="K13" s="132">
        <f t="shared" si="7"/>
        <v>1</v>
      </c>
      <c r="L13" s="133">
        <f t="shared" si="8"/>
        <v>17</v>
      </c>
      <c r="M13" s="5">
        <f>IF($A13=M$5,$F13+$H13+$J13+$L13-L13,0)</f>
        <v>66</v>
      </c>
      <c r="N13" s="5">
        <f t="shared" si="9"/>
        <v>5</v>
      </c>
      <c r="O13" s="5">
        <f t="shared" si="10"/>
        <v>0</v>
      </c>
      <c r="P13" s="5">
        <f t="shared" si="11"/>
      </c>
      <c r="Q13" t="str">
        <f t="shared" si="12"/>
        <v>Garth</v>
      </c>
      <c r="R13" s="102">
        <v>13</v>
      </c>
      <c r="S13" s="102"/>
      <c r="T13" s="103">
        <f t="shared" si="13"/>
        <v>13</v>
      </c>
    </row>
    <row r="14" spans="1:20" ht="12.75">
      <c r="A14" s="24" t="s">
        <v>103</v>
      </c>
      <c r="B14" s="91" t="s">
        <v>119</v>
      </c>
      <c r="C14" s="26">
        <v>6.135</v>
      </c>
      <c r="D14" s="5">
        <f t="shared" si="0"/>
        <v>7</v>
      </c>
      <c r="E14" s="124">
        <f t="shared" si="1"/>
        <v>7</v>
      </c>
      <c r="F14" s="125">
        <f t="shared" si="2"/>
        <v>14</v>
      </c>
      <c r="G14" s="158">
        <f t="shared" si="3"/>
        <v>3</v>
      </c>
      <c r="H14" s="159">
        <f t="shared" si="4"/>
        <v>20</v>
      </c>
      <c r="I14" s="154">
        <f t="shared" si="5"/>
        <v>1</v>
      </c>
      <c r="J14" s="155">
        <f t="shared" si="6"/>
        <v>17</v>
      </c>
      <c r="K14" s="132">
        <f t="shared" si="7"/>
        <v>2</v>
      </c>
      <c r="L14" s="133">
        <f t="shared" si="8"/>
        <v>15</v>
      </c>
      <c r="M14" s="5">
        <f>IF($A14=M$5,$F14+$H14+$J14+$L14-F14,0)</f>
        <v>52</v>
      </c>
      <c r="N14" s="5">
        <f t="shared" si="9"/>
        <v>7</v>
      </c>
      <c r="O14" s="5">
        <f t="shared" si="10"/>
        <v>0</v>
      </c>
      <c r="P14" s="5">
        <f t="shared" si="11"/>
      </c>
      <c r="Q14" t="str">
        <f t="shared" si="12"/>
        <v>Cam</v>
      </c>
      <c r="R14" s="102">
        <v>11</v>
      </c>
      <c r="S14" s="102"/>
      <c r="T14" s="103">
        <f t="shared" si="13"/>
        <v>11</v>
      </c>
    </row>
    <row r="15" spans="1:20" ht="12.75">
      <c r="A15" s="24"/>
      <c r="B15" s="91"/>
      <c r="C15" s="26"/>
      <c r="D15" s="5">
        <f t="shared" si="0"/>
      </c>
      <c r="E15" s="124">
        <f t="shared" si="1"/>
      </c>
      <c r="F15" s="125">
        <f t="shared" si="2"/>
        <v>0</v>
      </c>
      <c r="G15" s="158">
        <f t="shared" si="3"/>
      </c>
      <c r="H15" s="159">
        <f t="shared" si="4"/>
        <v>0</v>
      </c>
      <c r="I15" s="154">
        <f t="shared" si="5"/>
      </c>
      <c r="J15" s="155">
        <f t="shared" si="6"/>
        <v>0</v>
      </c>
      <c r="K15" s="132">
        <f t="shared" si="7"/>
      </c>
      <c r="L15" s="133">
        <f t="shared" si="8"/>
        <v>0</v>
      </c>
      <c r="M15" s="5">
        <f aca="true" t="shared" si="14" ref="M8:M23">IF($A15=M$5,$F15+$H15+$J15+$L15,0)</f>
        <v>0</v>
      </c>
      <c r="N15" s="5">
        <f t="shared" si="9"/>
      </c>
      <c r="O15" s="5">
        <f t="shared" si="10"/>
        <v>0</v>
      </c>
      <c r="P15" s="5">
        <f t="shared" si="11"/>
      </c>
      <c r="Q15">
        <f t="shared" si="12"/>
      </c>
      <c r="R15" s="102"/>
      <c r="S15" s="103"/>
      <c r="T15" s="103"/>
    </row>
    <row r="16" spans="1:20" ht="12.75">
      <c r="A16" s="24"/>
      <c r="B16" s="91"/>
      <c r="C16" s="26"/>
      <c r="D16" s="5">
        <f t="shared" si="0"/>
      </c>
      <c r="E16" s="124">
        <f t="shared" si="1"/>
      </c>
      <c r="F16" s="125">
        <f t="shared" si="2"/>
        <v>0</v>
      </c>
      <c r="G16" s="158">
        <f t="shared" si="3"/>
      </c>
      <c r="H16" s="159">
        <f t="shared" si="4"/>
        <v>0</v>
      </c>
      <c r="I16" s="154">
        <f t="shared" si="5"/>
      </c>
      <c r="J16" s="155">
        <f t="shared" si="6"/>
        <v>0</v>
      </c>
      <c r="K16" s="132">
        <f t="shared" si="7"/>
      </c>
      <c r="L16" s="133">
        <f t="shared" si="8"/>
        <v>0</v>
      </c>
      <c r="M16" s="5">
        <f t="shared" si="14"/>
        <v>0</v>
      </c>
      <c r="N16" s="5">
        <f t="shared" si="9"/>
      </c>
      <c r="O16" s="5">
        <f t="shared" si="10"/>
        <v>0</v>
      </c>
      <c r="P16" s="5">
        <f t="shared" si="11"/>
      </c>
      <c r="Q16">
        <f t="shared" si="12"/>
      </c>
      <c r="R16" s="102"/>
      <c r="S16" s="103"/>
      <c r="T16" s="103"/>
    </row>
    <row r="17" spans="1:20" ht="12.75">
      <c r="A17" s="24"/>
      <c r="B17" s="91"/>
      <c r="C17" s="26"/>
      <c r="D17" s="5">
        <f t="shared" si="0"/>
      </c>
      <c r="E17" s="124">
        <f t="shared" si="1"/>
      </c>
      <c r="F17" s="125">
        <f t="shared" si="2"/>
        <v>0</v>
      </c>
      <c r="G17" s="158">
        <f t="shared" si="3"/>
      </c>
      <c r="H17" s="159">
        <f t="shared" si="4"/>
        <v>0</v>
      </c>
      <c r="I17" s="154">
        <f t="shared" si="5"/>
      </c>
      <c r="J17" s="155">
        <f t="shared" si="6"/>
        <v>0</v>
      </c>
      <c r="K17" s="132">
        <f t="shared" si="7"/>
      </c>
      <c r="L17" s="133">
        <f t="shared" si="8"/>
        <v>0</v>
      </c>
      <c r="M17" s="5">
        <f t="shared" si="14"/>
        <v>0</v>
      </c>
      <c r="N17" s="5">
        <f t="shared" si="9"/>
      </c>
      <c r="O17" s="5">
        <f t="shared" si="10"/>
        <v>0</v>
      </c>
      <c r="P17" s="5">
        <f t="shared" si="11"/>
      </c>
      <c r="Q17">
        <f t="shared" si="12"/>
      </c>
      <c r="R17" s="102"/>
      <c r="S17" s="103"/>
      <c r="T17" s="103"/>
    </row>
    <row r="18" spans="1:20" ht="12.75">
      <c r="A18" s="24"/>
      <c r="B18" s="91"/>
      <c r="C18" s="26"/>
      <c r="D18" s="5">
        <f t="shared" si="0"/>
      </c>
      <c r="E18" s="124">
        <f t="shared" si="1"/>
      </c>
      <c r="F18" s="125">
        <f t="shared" si="2"/>
        <v>0</v>
      </c>
      <c r="G18" s="158">
        <f t="shared" si="3"/>
      </c>
      <c r="H18" s="159">
        <f t="shared" si="4"/>
        <v>0</v>
      </c>
      <c r="I18" s="154">
        <f t="shared" si="5"/>
      </c>
      <c r="J18" s="155">
        <f t="shared" si="6"/>
        <v>0</v>
      </c>
      <c r="K18" s="132">
        <f t="shared" si="7"/>
      </c>
      <c r="L18" s="133">
        <f t="shared" si="8"/>
        <v>0</v>
      </c>
      <c r="M18" s="5">
        <f t="shared" si="14"/>
        <v>0</v>
      </c>
      <c r="N18" s="5">
        <f t="shared" si="9"/>
      </c>
      <c r="O18" s="5">
        <f t="shared" si="10"/>
        <v>0</v>
      </c>
      <c r="P18" s="5">
        <f t="shared" si="11"/>
      </c>
      <c r="Q18">
        <f t="shared" si="12"/>
      </c>
      <c r="R18" s="102"/>
      <c r="S18" s="103"/>
      <c r="T18" s="103"/>
    </row>
    <row r="19" spans="1:20" ht="12.75">
      <c r="A19" s="24"/>
      <c r="B19" s="91"/>
      <c r="C19" s="26"/>
      <c r="D19" s="5">
        <f t="shared" si="0"/>
      </c>
      <c r="E19" s="124">
        <f t="shared" si="1"/>
      </c>
      <c r="F19" s="125">
        <f t="shared" si="2"/>
        <v>0</v>
      </c>
      <c r="G19" s="158">
        <f t="shared" si="3"/>
      </c>
      <c r="H19" s="159">
        <f t="shared" si="4"/>
        <v>0</v>
      </c>
      <c r="I19" s="154">
        <f t="shared" si="5"/>
      </c>
      <c r="J19" s="155">
        <f t="shared" si="6"/>
        <v>0</v>
      </c>
      <c r="K19" s="132">
        <f t="shared" si="7"/>
      </c>
      <c r="L19" s="133">
        <f t="shared" si="8"/>
        <v>0</v>
      </c>
      <c r="M19" s="5">
        <f t="shared" si="14"/>
        <v>0</v>
      </c>
      <c r="N19" s="5">
        <f t="shared" si="9"/>
      </c>
      <c r="O19" s="5">
        <f t="shared" si="10"/>
        <v>0</v>
      </c>
      <c r="P19" s="5">
        <f t="shared" si="11"/>
      </c>
      <c r="Q19">
        <f t="shared" si="12"/>
      </c>
      <c r="R19" s="102"/>
      <c r="S19" s="103"/>
      <c r="T19" s="103"/>
    </row>
    <row r="20" spans="1:20" ht="12.75">
      <c r="A20" s="24"/>
      <c r="B20" s="91"/>
      <c r="C20" s="26"/>
      <c r="D20" s="5">
        <f t="shared" si="0"/>
      </c>
      <c r="E20" s="124">
        <f t="shared" si="1"/>
      </c>
      <c r="F20" s="125">
        <f t="shared" si="2"/>
        <v>0</v>
      </c>
      <c r="G20" s="158">
        <f t="shared" si="3"/>
      </c>
      <c r="H20" s="159">
        <f t="shared" si="4"/>
        <v>0</v>
      </c>
      <c r="I20" s="154">
        <f t="shared" si="5"/>
      </c>
      <c r="J20" s="155">
        <f t="shared" si="6"/>
        <v>0</v>
      </c>
      <c r="K20" s="132">
        <f t="shared" si="7"/>
      </c>
      <c r="L20" s="133">
        <f t="shared" si="8"/>
        <v>0</v>
      </c>
      <c r="M20" s="5">
        <f t="shared" si="14"/>
        <v>0</v>
      </c>
      <c r="N20" s="5">
        <f t="shared" si="9"/>
      </c>
      <c r="O20" s="5">
        <f t="shared" si="10"/>
        <v>0</v>
      </c>
      <c r="P20" s="5">
        <f t="shared" si="11"/>
      </c>
      <c r="Q20">
        <f t="shared" si="12"/>
      </c>
      <c r="R20" s="102"/>
      <c r="S20" s="103"/>
      <c r="T20" s="103"/>
    </row>
    <row r="21" spans="1:20" ht="12.75">
      <c r="A21" s="24"/>
      <c r="B21" s="91"/>
      <c r="C21" s="26"/>
      <c r="D21" s="5">
        <f t="shared" si="0"/>
      </c>
      <c r="E21" s="124">
        <f t="shared" si="1"/>
      </c>
      <c r="F21" s="125">
        <f t="shared" si="2"/>
        <v>0</v>
      </c>
      <c r="G21" s="158">
        <f t="shared" si="3"/>
      </c>
      <c r="H21" s="159">
        <f t="shared" si="4"/>
        <v>0</v>
      </c>
      <c r="I21" s="154">
        <f t="shared" si="5"/>
      </c>
      <c r="J21" s="155">
        <f t="shared" si="6"/>
        <v>0</v>
      </c>
      <c r="K21" s="132">
        <f t="shared" si="7"/>
      </c>
      <c r="L21" s="133">
        <f t="shared" si="8"/>
        <v>0</v>
      </c>
      <c r="M21" s="5">
        <f t="shared" si="14"/>
        <v>0</v>
      </c>
      <c r="N21" s="5">
        <f t="shared" si="9"/>
      </c>
      <c r="O21" s="5">
        <f t="shared" si="10"/>
        <v>0</v>
      </c>
      <c r="P21" s="5">
        <f t="shared" si="11"/>
      </c>
      <c r="Q21">
        <f t="shared" si="12"/>
      </c>
      <c r="R21" s="102"/>
      <c r="S21" s="103"/>
      <c r="T21" s="103"/>
    </row>
    <row r="22" spans="1:20" ht="12.75">
      <c r="A22" s="24"/>
      <c r="B22" s="91"/>
      <c r="C22" s="26"/>
      <c r="D22" s="5">
        <f t="shared" si="0"/>
      </c>
      <c r="E22" s="124">
        <f t="shared" si="1"/>
      </c>
      <c r="F22" s="125">
        <f t="shared" si="2"/>
        <v>0</v>
      </c>
      <c r="G22" s="158">
        <f t="shared" si="3"/>
      </c>
      <c r="H22" s="159">
        <f t="shared" si="4"/>
        <v>0</v>
      </c>
      <c r="I22" s="154">
        <f t="shared" si="5"/>
      </c>
      <c r="J22" s="155">
        <f t="shared" si="6"/>
        <v>0</v>
      </c>
      <c r="K22" s="132">
        <f t="shared" si="7"/>
      </c>
      <c r="L22" s="133">
        <f t="shared" si="8"/>
        <v>0</v>
      </c>
      <c r="M22" s="5">
        <f t="shared" si="14"/>
        <v>0</v>
      </c>
      <c r="N22" s="5">
        <f t="shared" si="9"/>
      </c>
      <c r="O22" s="5">
        <f t="shared" si="10"/>
        <v>0</v>
      </c>
      <c r="P22" s="6">
        <f t="shared" si="11"/>
      </c>
      <c r="Q22">
        <f t="shared" si="12"/>
      </c>
      <c r="R22" s="102"/>
      <c r="S22" s="103"/>
      <c r="T22" s="103"/>
    </row>
    <row r="23" spans="1:20" ht="12.75">
      <c r="A23" s="25"/>
      <c r="B23" s="25"/>
      <c r="C23" s="54"/>
      <c r="D23" s="6">
        <f t="shared" si="0"/>
      </c>
      <c r="E23" s="124">
        <f t="shared" si="1"/>
      </c>
      <c r="F23" s="125">
        <f t="shared" si="2"/>
        <v>0</v>
      </c>
      <c r="G23" s="158">
        <f t="shared" si="3"/>
      </c>
      <c r="H23" s="159">
        <f t="shared" si="4"/>
        <v>0</v>
      </c>
      <c r="I23" s="154">
        <f t="shared" si="5"/>
      </c>
      <c r="J23" s="155">
        <f t="shared" si="6"/>
        <v>0</v>
      </c>
      <c r="K23" s="132">
        <f t="shared" si="7"/>
      </c>
      <c r="L23" s="133">
        <f t="shared" si="8"/>
        <v>0</v>
      </c>
      <c r="M23" s="6">
        <f t="shared" si="14"/>
        <v>0</v>
      </c>
      <c r="N23" s="6">
        <f t="shared" si="9"/>
      </c>
      <c r="O23" s="6">
        <f t="shared" si="10"/>
        <v>0</v>
      </c>
      <c r="P23" s="6">
        <f t="shared" si="11"/>
      </c>
      <c r="Q23">
        <f t="shared" si="12"/>
      </c>
      <c r="R23" s="104"/>
      <c r="S23" s="104"/>
      <c r="T23" s="104"/>
    </row>
    <row r="24" spans="2:15" ht="12.75">
      <c r="B24" s="49" t="s">
        <v>18</v>
      </c>
      <c r="C24" s="11">
        <f>IF(COUNTA(B8:B23)&gt;4,COUNTA(B8:B23),4)</f>
        <v>7</v>
      </c>
      <c r="D24" s="49"/>
      <c r="E24" s="9"/>
      <c r="F24" s="9"/>
      <c r="G24" s="9"/>
      <c r="H24" s="9"/>
      <c r="I24" s="9"/>
      <c r="J24" s="9"/>
      <c r="K24" s="9"/>
      <c r="L24" s="9"/>
      <c r="M24" s="10"/>
      <c r="N24" s="10"/>
      <c r="O24" s="49"/>
    </row>
    <row r="25" spans="3:15" ht="12.75">
      <c r="C25" s="1"/>
      <c r="D25" s="1"/>
      <c r="E25" s="126" t="str">
        <f>E6</f>
        <v>Orange</v>
      </c>
      <c r="F25" s="163"/>
      <c r="G25" s="156" t="str">
        <f>G6</f>
        <v>Blue</v>
      </c>
      <c r="H25" s="67"/>
      <c r="I25" s="151" t="str">
        <f>I6</f>
        <v>Yellow</v>
      </c>
      <c r="J25" s="163"/>
      <c r="K25" s="129" t="str">
        <f>K6</f>
        <v>Pink</v>
      </c>
      <c r="L25" s="163"/>
      <c r="M25" s="10"/>
      <c r="N25" s="10"/>
      <c r="O25" s="49"/>
    </row>
    <row r="26" spans="3:14" ht="12.75">
      <c r="C26" s="20" t="s">
        <v>7</v>
      </c>
      <c r="D26" s="20"/>
      <c r="E26" s="124" t="s">
        <v>5</v>
      </c>
      <c r="F26" s="101" t="s">
        <v>6</v>
      </c>
      <c r="G26" s="159" t="s">
        <v>5</v>
      </c>
      <c r="H26" s="60" t="s">
        <v>6</v>
      </c>
      <c r="I26" s="153" t="s">
        <v>5</v>
      </c>
      <c r="J26" s="101" t="s">
        <v>6</v>
      </c>
      <c r="K26" s="130" t="s">
        <v>5</v>
      </c>
      <c r="L26" s="101" t="s">
        <v>6</v>
      </c>
      <c r="N26" s="1"/>
    </row>
    <row r="27" spans="3:15" ht="12.75">
      <c r="C27" s="7">
        <v>1</v>
      </c>
      <c r="D27" s="21"/>
      <c r="E27" s="127" t="str">
        <f aca="true" t="shared" si="15" ref="E27:E33">B8</f>
        <v>Dave</v>
      </c>
      <c r="F27" s="32">
        <v>19</v>
      </c>
      <c r="G27" s="160" t="str">
        <f>E31</f>
        <v>Geoff</v>
      </c>
      <c r="H27" s="135">
        <v>19</v>
      </c>
      <c r="I27" s="164" t="str">
        <f>E33</f>
        <v>Cam</v>
      </c>
      <c r="J27" s="42">
        <v>17</v>
      </c>
      <c r="K27" s="131" t="str">
        <f>E32</f>
        <v>Garth</v>
      </c>
      <c r="L27" s="32">
        <v>17</v>
      </c>
      <c r="M27" s="18"/>
      <c r="N27" s="10" t="s">
        <v>143</v>
      </c>
      <c r="O27" s="49">
        <f>20+19+20</f>
        <v>59</v>
      </c>
    </row>
    <row r="28" spans="3:15" ht="12.75">
      <c r="C28" s="5">
        <v>2</v>
      </c>
      <c r="D28" s="18"/>
      <c r="E28" s="125" t="str">
        <f t="shared" si="15"/>
        <v>Chad</v>
      </c>
      <c r="F28" s="32">
        <v>30</v>
      </c>
      <c r="G28" s="161" t="str">
        <f>E32</f>
        <v>Garth</v>
      </c>
      <c r="H28" s="32">
        <v>22</v>
      </c>
      <c r="I28" s="164" t="str">
        <f aca="true" t="shared" si="16" ref="I28:I33">E27</f>
        <v>Dave</v>
      </c>
      <c r="J28" s="26">
        <v>18</v>
      </c>
      <c r="K28" s="131" t="str">
        <f>E33</f>
        <v>Cam</v>
      </c>
      <c r="L28" s="41">
        <v>15</v>
      </c>
      <c r="N28" s="1" t="s">
        <v>121</v>
      </c>
      <c r="O28" s="50">
        <f>30+31+28</f>
        <v>89</v>
      </c>
    </row>
    <row r="29" spans="3:15" ht="12.75">
      <c r="C29" s="5">
        <v>3</v>
      </c>
      <c r="D29" s="18"/>
      <c r="E29" s="125" t="str">
        <f t="shared" si="15"/>
        <v>Karl</v>
      </c>
      <c r="F29" s="32">
        <v>24</v>
      </c>
      <c r="G29" s="161" t="str">
        <f>E33</f>
        <v>Cam</v>
      </c>
      <c r="H29" s="32">
        <v>20</v>
      </c>
      <c r="I29" s="164" t="str">
        <f t="shared" si="16"/>
        <v>Chad</v>
      </c>
      <c r="J29" s="26">
        <v>25</v>
      </c>
      <c r="K29" s="131" t="str">
        <f>E27</f>
        <v>Dave</v>
      </c>
      <c r="L29" s="41">
        <v>20</v>
      </c>
      <c r="N29" s="1" t="s">
        <v>112</v>
      </c>
      <c r="O29" s="50">
        <f>28+26+27</f>
        <v>81</v>
      </c>
    </row>
    <row r="30" spans="3:15" ht="12.75">
      <c r="C30" s="5">
        <v>4</v>
      </c>
      <c r="D30" s="18"/>
      <c r="E30" s="125" t="str">
        <f t="shared" si="15"/>
        <v>Tracey</v>
      </c>
      <c r="F30" s="32">
        <v>24</v>
      </c>
      <c r="G30" s="161" t="str">
        <f>E27</f>
        <v>Dave</v>
      </c>
      <c r="H30" s="32">
        <v>20</v>
      </c>
      <c r="I30" s="164" t="str">
        <f t="shared" si="16"/>
        <v>Karl</v>
      </c>
      <c r="J30" s="26">
        <v>26</v>
      </c>
      <c r="K30" s="131" t="str">
        <f>E28</f>
        <v>Chad</v>
      </c>
      <c r="L30" s="41">
        <v>28</v>
      </c>
      <c r="N30" s="1" t="s">
        <v>111</v>
      </c>
      <c r="O30" s="50">
        <f>25+27+24</f>
        <v>76</v>
      </c>
    </row>
    <row r="31" spans="3:15" ht="12.75">
      <c r="C31" s="5">
        <v>5</v>
      </c>
      <c r="D31" s="18"/>
      <c r="E31" s="125" t="str">
        <f t="shared" si="15"/>
        <v>Geoff</v>
      </c>
      <c r="F31" s="32">
        <v>23</v>
      </c>
      <c r="G31" s="161" t="str">
        <f>E28</f>
        <v>Chad</v>
      </c>
      <c r="H31" s="32">
        <v>31</v>
      </c>
      <c r="I31" s="164" t="str">
        <f t="shared" si="16"/>
        <v>Tracey</v>
      </c>
      <c r="J31" s="26">
        <v>27</v>
      </c>
      <c r="K31" s="131" t="str">
        <f>E29</f>
        <v>Karl</v>
      </c>
      <c r="L31" s="41">
        <v>27</v>
      </c>
      <c r="N31" s="1" t="s">
        <v>110</v>
      </c>
      <c r="O31" s="50">
        <f>23+27+19</f>
        <v>69</v>
      </c>
    </row>
    <row r="32" spans="3:15" ht="12.75">
      <c r="C32" s="5">
        <v>6</v>
      </c>
      <c r="D32" s="18"/>
      <c r="E32" s="125" t="str">
        <f t="shared" si="15"/>
        <v>Garth</v>
      </c>
      <c r="F32" s="32">
        <v>22</v>
      </c>
      <c r="G32" s="161" t="str">
        <f>E29</f>
        <v>Karl</v>
      </c>
      <c r="H32" s="32">
        <v>28</v>
      </c>
      <c r="I32" s="164" t="str">
        <f t="shared" si="16"/>
        <v>Geoff</v>
      </c>
      <c r="J32" s="26">
        <v>27</v>
      </c>
      <c r="K32" s="131" t="str">
        <f>E30</f>
        <v>Tracey</v>
      </c>
      <c r="L32" s="41">
        <v>24</v>
      </c>
      <c r="N32" s="1" t="s">
        <v>113</v>
      </c>
      <c r="O32" s="50">
        <f>22+22+22</f>
        <v>66</v>
      </c>
    </row>
    <row r="33" spans="3:15" ht="12.75">
      <c r="C33" s="5">
        <v>7</v>
      </c>
      <c r="D33" s="18"/>
      <c r="E33" s="125" t="str">
        <f t="shared" si="15"/>
        <v>Cam</v>
      </c>
      <c r="F33" s="32">
        <v>14</v>
      </c>
      <c r="G33" s="161" t="str">
        <f>E30</f>
        <v>Tracey</v>
      </c>
      <c r="H33" s="32">
        <v>25</v>
      </c>
      <c r="I33" s="164" t="str">
        <f t="shared" si="16"/>
        <v>Garth</v>
      </c>
      <c r="J33" s="26">
        <v>22</v>
      </c>
      <c r="K33" s="131" t="str">
        <f>E31</f>
        <v>Geoff</v>
      </c>
      <c r="L33" s="41">
        <v>18</v>
      </c>
      <c r="N33" s="1" t="s">
        <v>119</v>
      </c>
      <c r="O33" s="50">
        <f>20+17+15</f>
        <v>52</v>
      </c>
    </row>
    <row r="34" spans="3:14" ht="12.75">
      <c r="C34" s="5">
        <v>8</v>
      </c>
      <c r="D34" s="18">
        <f>IF($C$24&gt;14,D33-2,IF($C$24=14,1,IF($C$24=13,2,IF($C$24&lt;8,"",D33+2))))</f>
      </c>
      <c r="E34" s="125">
        <f aca="true" t="shared" si="17" ref="E34:E42">IF(C34&gt;$C$24,"",INDEX($B$8:$B$23,MATCH(D34,D$8:D$23,0),1))</f>
      </c>
      <c r="F34" s="32"/>
      <c r="G34" s="161">
        <f aca="true" t="shared" si="18" ref="G34:G41">IF($C$24=$C34,E$27,E35)</f>
      </c>
      <c r="H34" s="32"/>
      <c r="I34" s="164">
        <f aca="true" t="shared" si="19" ref="I34:I41">IF($C$24=$C34,G$27,G35)</f>
      </c>
      <c r="J34" s="26"/>
      <c r="K34" s="131">
        <f aca="true" t="shared" si="20" ref="K34:K41">IF($C$24=$C34,I$27,I35)</f>
      </c>
      <c r="L34" s="41"/>
      <c r="N34" s="1"/>
    </row>
    <row r="35" spans="3:14" ht="12.75">
      <c r="C35" s="5">
        <v>9</v>
      </c>
      <c r="D35" s="18">
        <f>IF($C$24=16,1,IF($C$24=15,2,IF($C$24&lt;9,"",D34+2)))</f>
      </c>
      <c r="E35" s="125">
        <f t="shared" si="17"/>
      </c>
      <c r="F35" s="32"/>
      <c r="G35" s="161">
        <f t="shared" si="18"/>
      </c>
      <c r="H35" s="32"/>
      <c r="I35" s="164">
        <f t="shared" si="19"/>
      </c>
      <c r="J35" s="26"/>
      <c r="K35" s="131">
        <f t="shared" si="20"/>
      </c>
      <c r="L35" s="41"/>
      <c r="N35" s="1"/>
    </row>
    <row r="36" spans="3:14" ht="12.75">
      <c r="C36" s="5">
        <v>10</v>
      </c>
      <c r="D36" s="18">
        <f>IF($C$24&lt;10,"",D35+2)</f>
      </c>
      <c r="E36" s="125">
        <f t="shared" si="17"/>
      </c>
      <c r="F36" s="32"/>
      <c r="G36" s="161">
        <f t="shared" si="18"/>
      </c>
      <c r="H36" s="32"/>
      <c r="I36" s="164">
        <f t="shared" si="19"/>
      </c>
      <c r="J36" s="26"/>
      <c r="K36" s="131">
        <f t="shared" si="20"/>
      </c>
      <c r="L36" s="41"/>
      <c r="N36" s="1"/>
    </row>
    <row r="37" spans="3:14" ht="12.75">
      <c r="C37" s="5">
        <v>11</v>
      </c>
      <c r="D37" s="18">
        <f>IF($C$24&lt;11,"",D36+2)</f>
      </c>
      <c r="E37" s="125">
        <f t="shared" si="17"/>
      </c>
      <c r="F37" s="32"/>
      <c r="G37" s="161">
        <f t="shared" si="18"/>
      </c>
      <c r="H37" s="32"/>
      <c r="I37" s="164">
        <f t="shared" si="19"/>
      </c>
      <c r="J37" s="26"/>
      <c r="K37" s="131">
        <f t="shared" si="20"/>
      </c>
      <c r="L37" s="41"/>
      <c r="N37" s="1"/>
    </row>
    <row r="38" spans="3:14" ht="12.75">
      <c r="C38" s="5">
        <v>12</v>
      </c>
      <c r="D38" s="18">
        <f>IF($C$24&lt;12,"",D37+2)</f>
      </c>
      <c r="E38" s="125">
        <f t="shared" si="17"/>
      </c>
      <c r="F38" s="32"/>
      <c r="G38" s="161">
        <f t="shared" si="18"/>
      </c>
      <c r="H38" s="32"/>
      <c r="I38" s="164">
        <f t="shared" si="19"/>
      </c>
      <c r="J38" s="26"/>
      <c r="K38" s="131">
        <f t="shared" si="20"/>
      </c>
      <c r="L38" s="41"/>
      <c r="N38" s="1"/>
    </row>
    <row r="39" spans="3:14" ht="12.75">
      <c r="C39" s="5">
        <v>13</v>
      </c>
      <c r="D39" s="18">
        <f>IF($C$24&lt;13,"",D38+2)</f>
      </c>
      <c r="E39" s="125">
        <f t="shared" si="17"/>
      </c>
      <c r="F39" s="32"/>
      <c r="G39" s="161">
        <f t="shared" si="18"/>
      </c>
      <c r="H39" s="32"/>
      <c r="I39" s="164">
        <f t="shared" si="19"/>
      </c>
      <c r="J39" s="26"/>
      <c r="K39" s="131">
        <f t="shared" si="20"/>
      </c>
      <c r="L39" s="41"/>
      <c r="N39" s="1"/>
    </row>
    <row r="40" spans="3:14" ht="12.75">
      <c r="C40" s="5">
        <v>14</v>
      </c>
      <c r="D40" s="18">
        <f>IF($C$24&lt;14,"",D39+2)</f>
      </c>
      <c r="E40" s="125">
        <f t="shared" si="17"/>
      </c>
      <c r="F40" s="32" t="s">
        <v>126</v>
      </c>
      <c r="G40" s="161">
        <f t="shared" si="18"/>
      </c>
      <c r="H40" s="32" t="s">
        <v>126</v>
      </c>
      <c r="I40" s="164">
        <f t="shared" si="19"/>
      </c>
      <c r="J40" s="26"/>
      <c r="K40" s="131">
        <f t="shared" si="20"/>
      </c>
      <c r="L40" s="41"/>
      <c r="N40" s="1"/>
    </row>
    <row r="41" spans="3:14" ht="12.75">
      <c r="C41" s="5">
        <v>15</v>
      </c>
      <c r="D41" s="18">
        <f>IF($C$24&lt;15,"",D40+2)</f>
      </c>
      <c r="E41" s="125">
        <f t="shared" si="17"/>
      </c>
      <c r="F41" s="32"/>
      <c r="G41" s="161">
        <f t="shared" si="18"/>
      </c>
      <c r="H41" s="32"/>
      <c r="I41" s="164">
        <f t="shared" si="19"/>
      </c>
      <c r="J41" s="26"/>
      <c r="K41" s="131">
        <f t="shared" si="20"/>
      </c>
      <c r="L41" s="41"/>
      <c r="N41" s="1"/>
    </row>
    <row r="42" spans="3:14" ht="12.75">
      <c r="C42" s="5">
        <v>16</v>
      </c>
      <c r="D42" s="18">
        <f>IF($C$24&lt;16,"",D41+2)</f>
      </c>
      <c r="E42" s="125">
        <f t="shared" si="17"/>
      </c>
      <c r="F42" s="32"/>
      <c r="G42" s="161">
        <f>IF($C$24=$C42,E$27,"")</f>
      </c>
      <c r="H42" s="32"/>
      <c r="I42" s="164">
        <f>IF($C$24=$C42,G$27,"")</f>
      </c>
      <c r="J42" s="26"/>
      <c r="K42" s="131">
        <f>IF($C$24=$C42,I$27,"")</f>
      </c>
      <c r="L42" s="41"/>
      <c r="N42" s="1"/>
    </row>
    <row r="43" spans="3:14" ht="12.75">
      <c r="C43" s="6"/>
      <c r="D43" s="19"/>
      <c r="E43" s="134"/>
      <c r="F43" s="32"/>
      <c r="G43" s="162"/>
      <c r="H43" s="32"/>
      <c r="I43" s="164"/>
      <c r="J43" s="26"/>
      <c r="K43" s="141"/>
      <c r="L43" s="41"/>
      <c r="N43" s="1"/>
    </row>
    <row r="44" spans="2:13" ht="12.75">
      <c r="B44" s="50"/>
      <c r="C44" s="50"/>
      <c r="D44" s="50"/>
      <c r="E44" s="49"/>
      <c r="F44" s="51"/>
      <c r="G44" s="49"/>
      <c r="H44" s="51"/>
      <c r="I44" s="51"/>
      <c r="J44" s="51"/>
      <c r="K44" s="49"/>
      <c r="L44" s="51"/>
      <c r="M44" s="50"/>
    </row>
    <row r="45" spans="1:16" s="22" customFormat="1" ht="12.75">
      <c r="A45" s="1"/>
      <c r="B45" s="10"/>
      <c r="C45" s="10"/>
      <c r="D45" s="10"/>
      <c r="E45" s="10"/>
      <c r="F45" s="48"/>
      <c r="G45" s="10"/>
      <c r="H45" s="48"/>
      <c r="I45" s="10"/>
      <c r="J45" s="10"/>
      <c r="K45" s="10"/>
      <c r="L45" s="1"/>
      <c r="M45" s="1"/>
      <c r="N45" s="50"/>
      <c r="O45" s="50"/>
      <c r="P45" s="50"/>
    </row>
    <row r="46" spans="1:16" s="22" customFormat="1" ht="12.75">
      <c r="A46" s="1" t="s">
        <v>38</v>
      </c>
      <c r="B46" s="21" t="s">
        <v>48</v>
      </c>
      <c r="C46" s="11"/>
      <c r="D46" s="11"/>
      <c r="E46" s="11"/>
      <c r="F46" s="11"/>
      <c r="G46" s="11"/>
      <c r="H46" s="43"/>
      <c r="I46" s="11"/>
      <c r="J46" s="11"/>
      <c r="K46" s="11"/>
      <c r="L46" s="27"/>
      <c r="M46" s="1"/>
      <c r="N46" s="50"/>
      <c r="O46" s="50"/>
      <c r="P46" s="50"/>
    </row>
    <row r="47" spans="1:16" s="22" customFormat="1" ht="12.75">
      <c r="A47" s="1"/>
      <c r="B47" s="52" t="s">
        <v>51</v>
      </c>
      <c r="C47" s="76"/>
      <c r="D47" s="76"/>
      <c r="E47" s="10"/>
      <c r="F47" s="10"/>
      <c r="G47" s="10"/>
      <c r="H47" s="10"/>
      <c r="I47" s="10"/>
      <c r="J47" s="10"/>
      <c r="K47" s="10"/>
      <c r="L47" s="16"/>
      <c r="M47" s="1"/>
      <c r="N47" s="50"/>
      <c r="O47" s="50"/>
      <c r="P47" s="50"/>
    </row>
    <row r="48" spans="1:16" s="22" customFormat="1" ht="12.75">
      <c r="A48" s="1"/>
      <c r="B48" s="52" t="s">
        <v>49</v>
      </c>
      <c r="C48" s="76"/>
      <c r="D48" s="76"/>
      <c r="E48" s="10"/>
      <c r="F48" s="10"/>
      <c r="G48" s="10"/>
      <c r="H48" s="10"/>
      <c r="I48" s="10"/>
      <c r="J48" s="10"/>
      <c r="K48" s="10"/>
      <c r="L48" s="16"/>
      <c r="M48" s="1"/>
      <c r="N48" s="50"/>
      <c r="O48" s="50"/>
      <c r="P48" s="50"/>
    </row>
    <row r="49" spans="1:16" s="22" customFormat="1" ht="12.75">
      <c r="A49" s="1"/>
      <c r="B49" s="52" t="s">
        <v>50</v>
      </c>
      <c r="C49" s="76"/>
      <c r="D49" s="76"/>
      <c r="E49" s="10"/>
      <c r="F49" s="10"/>
      <c r="G49" s="10"/>
      <c r="H49" s="10"/>
      <c r="I49" s="10"/>
      <c r="J49" s="10"/>
      <c r="K49" s="10"/>
      <c r="L49" s="16"/>
      <c r="M49" s="1"/>
      <c r="N49" s="50"/>
      <c r="O49" s="50"/>
      <c r="P49" s="50"/>
    </row>
    <row r="50" spans="1:16" s="22" customFormat="1" ht="12.75">
      <c r="A50" s="1"/>
      <c r="B50" s="52" t="s">
        <v>52</v>
      </c>
      <c r="C50" s="76"/>
      <c r="D50" s="76"/>
      <c r="E50" s="10"/>
      <c r="F50" s="10"/>
      <c r="G50" s="10"/>
      <c r="H50" s="10"/>
      <c r="I50" s="10"/>
      <c r="J50" s="10"/>
      <c r="K50" s="10"/>
      <c r="L50" s="16"/>
      <c r="M50" s="1"/>
      <c r="N50" s="50"/>
      <c r="O50" s="50"/>
      <c r="P50" s="50"/>
    </row>
    <row r="51" spans="1:16" s="22" customFormat="1" ht="12.75">
      <c r="A51" s="1"/>
      <c r="B51" s="52" t="s">
        <v>53</v>
      </c>
      <c r="C51" s="76"/>
      <c r="D51" s="76"/>
      <c r="E51" s="10"/>
      <c r="F51" s="10"/>
      <c r="G51" s="10"/>
      <c r="H51" s="10"/>
      <c r="I51" s="10"/>
      <c r="J51" s="10"/>
      <c r="K51" s="10"/>
      <c r="L51" s="16"/>
      <c r="M51" s="1"/>
      <c r="N51" s="50"/>
      <c r="O51" s="50"/>
      <c r="P51" s="50"/>
    </row>
    <row r="52" spans="1:16" s="22" customFormat="1" ht="12.75">
      <c r="A52" s="1"/>
      <c r="B52" s="52" t="s">
        <v>54</v>
      </c>
      <c r="C52" s="76"/>
      <c r="D52" s="76"/>
      <c r="E52" s="10"/>
      <c r="F52" s="10"/>
      <c r="G52" s="10"/>
      <c r="H52" s="10"/>
      <c r="I52" s="10"/>
      <c r="J52" s="10"/>
      <c r="K52" s="10"/>
      <c r="L52" s="16"/>
      <c r="M52" s="1"/>
      <c r="N52" s="50"/>
      <c r="O52" s="50"/>
      <c r="P52" s="50"/>
    </row>
    <row r="53" spans="1:16" s="22" customFormat="1" ht="12.75">
      <c r="A53" s="1"/>
      <c r="B53" s="52" t="s">
        <v>55</v>
      </c>
      <c r="C53" s="76"/>
      <c r="D53" s="76"/>
      <c r="E53" s="10"/>
      <c r="F53" s="10"/>
      <c r="G53" s="10"/>
      <c r="H53" s="10"/>
      <c r="I53" s="10"/>
      <c r="J53" s="10"/>
      <c r="K53" s="10"/>
      <c r="L53" s="16"/>
      <c r="M53" s="1"/>
      <c r="N53" s="50"/>
      <c r="O53" s="50"/>
      <c r="P53" s="50"/>
    </row>
    <row r="54" spans="1:16" s="22" customFormat="1" ht="12.75">
      <c r="A54" s="1"/>
      <c r="B54" s="18" t="s">
        <v>56</v>
      </c>
      <c r="C54" s="10"/>
      <c r="D54" s="10"/>
      <c r="E54" s="10"/>
      <c r="F54" s="10"/>
      <c r="G54" s="10"/>
      <c r="H54" s="10"/>
      <c r="I54" s="10"/>
      <c r="J54" s="10"/>
      <c r="K54" s="10"/>
      <c r="L54" s="16"/>
      <c r="M54" s="1"/>
      <c r="N54" s="50"/>
      <c r="O54" s="50"/>
      <c r="P54" s="50"/>
    </row>
    <row r="55" spans="1:16" s="22" customFormat="1" ht="12.75">
      <c r="A55" s="1"/>
      <c r="B55" s="18" t="s">
        <v>57</v>
      </c>
      <c r="C55" s="10"/>
      <c r="D55" s="10"/>
      <c r="E55" s="10"/>
      <c r="F55" s="10"/>
      <c r="G55" s="10"/>
      <c r="H55" s="10"/>
      <c r="I55" s="10"/>
      <c r="J55" s="10"/>
      <c r="K55" s="10"/>
      <c r="L55" s="16"/>
      <c r="M55" s="1"/>
      <c r="N55" s="50"/>
      <c r="O55" s="50"/>
      <c r="P55" s="50"/>
    </row>
    <row r="56" spans="1:16" s="22" customFormat="1" ht="12.75">
      <c r="A56" s="1"/>
      <c r="B56" s="18" t="s">
        <v>58</v>
      </c>
      <c r="C56" s="10"/>
      <c r="D56" s="10"/>
      <c r="E56" s="10"/>
      <c r="F56" s="10"/>
      <c r="G56" s="10"/>
      <c r="H56" s="10"/>
      <c r="I56" s="10"/>
      <c r="J56" s="10"/>
      <c r="K56" s="10"/>
      <c r="L56" s="16"/>
      <c r="M56" s="1"/>
      <c r="N56" s="50"/>
      <c r="O56" s="50"/>
      <c r="P56" s="50"/>
    </row>
    <row r="57" spans="1:16" s="22" customFormat="1" ht="12.75">
      <c r="A57" s="1"/>
      <c r="B57" s="19" t="s">
        <v>75</v>
      </c>
      <c r="C57" s="13"/>
      <c r="D57" s="13"/>
      <c r="E57" s="13"/>
      <c r="F57" s="13"/>
      <c r="G57" s="13"/>
      <c r="H57" s="13"/>
      <c r="I57" s="13"/>
      <c r="J57" s="13"/>
      <c r="K57" s="13"/>
      <c r="L57" s="15"/>
      <c r="M57" s="1"/>
      <c r="N57" s="50"/>
      <c r="O57" s="50"/>
      <c r="P57" s="50"/>
    </row>
    <row r="58" spans="1:16" s="22" customFormat="1" ht="12.75">
      <c r="A58" s="1"/>
      <c r="B58" s="10"/>
      <c r="C58" s="10"/>
      <c r="D58" s="10"/>
      <c r="E58" s="10"/>
      <c r="F58" s="1"/>
      <c r="G58" s="1"/>
      <c r="H58" s="1"/>
      <c r="I58" s="1"/>
      <c r="J58" s="1"/>
      <c r="K58" s="1"/>
      <c r="L58" s="1"/>
      <c r="M58" s="1"/>
      <c r="N58" s="50"/>
      <c r="O58" s="50"/>
      <c r="P58" s="50"/>
    </row>
    <row r="59" spans="1:16" s="22" customFormat="1" ht="12.75">
      <c r="A59" s="1" t="s">
        <v>40</v>
      </c>
      <c r="B59" s="56" t="s">
        <v>65</v>
      </c>
      <c r="C59" s="77"/>
      <c r="D59" s="77"/>
      <c r="E59" s="11"/>
      <c r="F59" s="11"/>
      <c r="G59" s="11"/>
      <c r="H59" s="11"/>
      <c r="I59" s="11"/>
      <c r="J59" s="11"/>
      <c r="K59" s="11"/>
      <c r="L59" s="27"/>
      <c r="M59" s="1"/>
      <c r="N59" s="50"/>
      <c r="O59" s="50"/>
      <c r="P59" s="50"/>
    </row>
    <row r="60" spans="1:16" s="22" customFormat="1" ht="12.75">
      <c r="A60" s="1"/>
      <c r="B60" s="52" t="s">
        <v>66</v>
      </c>
      <c r="C60" s="76"/>
      <c r="D60" s="76"/>
      <c r="E60" s="10"/>
      <c r="F60" s="10"/>
      <c r="G60" s="10"/>
      <c r="H60" s="10"/>
      <c r="I60" s="10"/>
      <c r="J60" s="10"/>
      <c r="K60" s="10"/>
      <c r="L60" s="16"/>
      <c r="M60" s="1"/>
      <c r="N60" s="50"/>
      <c r="O60" s="50"/>
      <c r="P60" s="50"/>
    </row>
    <row r="61" spans="1:16" s="22" customFormat="1" ht="12.75">
      <c r="A61" s="1"/>
      <c r="B61" s="52" t="s">
        <v>67</v>
      </c>
      <c r="C61" s="76"/>
      <c r="D61" s="76"/>
      <c r="E61" s="10"/>
      <c r="F61" s="10"/>
      <c r="G61" s="10"/>
      <c r="H61" s="10"/>
      <c r="I61" s="10"/>
      <c r="J61" s="10"/>
      <c r="K61" s="10"/>
      <c r="L61" s="16"/>
      <c r="M61" s="1"/>
      <c r="N61" s="50"/>
      <c r="O61" s="50"/>
      <c r="P61" s="50"/>
    </row>
    <row r="62" spans="1:16" s="22" customFormat="1" ht="12.75">
      <c r="A62" s="1"/>
      <c r="B62" s="52" t="s">
        <v>68</v>
      </c>
      <c r="C62" s="76"/>
      <c r="D62" s="76"/>
      <c r="E62" s="10"/>
      <c r="F62" s="10"/>
      <c r="G62" s="10"/>
      <c r="H62" s="10"/>
      <c r="I62" s="10"/>
      <c r="J62" s="10"/>
      <c r="K62" s="10"/>
      <c r="L62" s="16"/>
      <c r="M62" s="1"/>
      <c r="N62" s="50"/>
      <c r="O62" s="50"/>
      <c r="P62" s="50"/>
    </row>
    <row r="63" spans="1:16" s="22" customFormat="1" ht="12.75">
      <c r="A63" s="1"/>
      <c r="B63" s="55" t="s">
        <v>69</v>
      </c>
      <c r="C63" s="78"/>
      <c r="D63" s="78"/>
      <c r="E63" s="10"/>
      <c r="F63" s="10"/>
      <c r="G63" s="10"/>
      <c r="H63" s="10"/>
      <c r="I63" s="10"/>
      <c r="J63" s="10"/>
      <c r="K63" s="10"/>
      <c r="L63" s="16"/>
      <c r="M63" s="1"/>
      <c r="N63" s="50"/>
      <c r="O63" s="50"/>
      <c r="P63" s="50"/>
    </row>
    <row r="64" spans="1:16" s="22" customFormat="1" ht="12.75">
      <c r="A64" s="1"/>
      <c r="B64" s="18" t="s">
        <v>70</v>
      </c>
      <c r="C64" s="10"/>
      <c r="D64" s="10"/>
      <c r="E64" s="10"/>
      <c r="F64" s="10"/>
      <c r="G64" s="10"/>
      <c r="H64" s="10"/>
      <c r="I64" s="10"/>
      <c r="J64" s="10"/>
      <c r="K64" s="10"/>
      <c r="L64" s="16"/>
      <c r="M64" s="1"/>
      <c r="N64" s="50"/>
      <c r="O64" s="50"/>
      <c r="P64" s="50"/>
    </row>
    <row r="65" spans="1:16" s="22" customFormat="1" ht="12.75">
      <c r="A65" s="1"/>
      <c r="B65" s="18" t="s">
        <v>71</v>
      </c>
      <c r="C65" s="10"/>
      <c r="D65" s="10"/>
      <c r="E65" s="10"/>
      <c r="F65" s="10"/>
      <c r="G65" s="10"/>
      <c r="H65" s="10"/>
      <c r="I65" s="10"/>
      <c r="J65" s="10"/>
      <c r="K65" s="10"/>
      <c r="L65" s="16"/>
      <c r="M65" s="1"/>
      <c r="N65" s="50"/>
      <c r="O65" s="50"/>
      <c r="P65" s="50"/>
    </row>
    <row r="66" spans="1:16" s="22" customFormat="1" ht="12.75">
      <c r="A66" s="1"/>
      <c r="B66" s="19" t="s">
        <v>72</v>
      </c>
      <c r="C66" s="13"/>
      <c r="D66" s="13"/>
      <c r="E66" s="13"/>
      <c r="F66" s="13"/>
      <c r="G66" s="13"/>
      <c r="H66" s="13"/>
      <c r="I66" s="13"/>
      <c r="J66" s="13"/>
      <c r="K66" s="13"/>
      <c r="L66" s="15"/>
      <c r="M66" s="1"/>
      <c r="N66" s="50"/>
      <c r="O66" s="50"/>
      <c r="P66" s="50"/>
    </row>
    <row r="67" spans="1:16" s="22" customFormat="1" ht="12.75">
      <c r="A67" s="1"/>
      <c r="B67" s="10"/>
      <c r="C67" s="10"/>
      <c r="D67" s="10"/>
      <c r="E67" s="10"/>
      <c r="F67" s="1"/>
      <c r="G67" s="1"/>
      <c r="H67" s="1"/>
      <c r="I67" s="1"/>
      <c r="J67" s="1"/>
      <c r="K67" s="1"/>
      <c r="L67" s="1"/>
      <c r="M67" s="1"/>
      <c r="N67" s="50"/>
      <c r="O67" s="50"/>
      <c r="P67" s="50"/>
    </row>
    <row r="68" spans="1:16" s="22" customFormat="1" ht="12.75">
      <c r="A68" s="1" t="s">
        <v>63</v>
      </c>
      <c r="B68" s="21" t="s">
        <v>73</v>
      </c>
      <c r="C68" s="11"/>
      <c r="D68" s="11"/>
      <c r="E68" s="11"/>
      <c r="F68" s="11"/>
      <c r="G68" s="11"/>
      <c r="H68" s="11"/>
      <c r="I68" s="11"/>
      <c r="J68" s="11"/>
      <c r="K68" s="11"/>
      <c r="L68" s="27"/>
      <c r="M68" s="1"/>
      <c r="N68" s="50"/>
      <c r="O68" s="50"/>
      <c r="P68" s="50"/>
    </row>
    <row r="69" spans="1:16" s="22" customFormat="1" ht="12.75">
      <c r="A69" s="1"/>
      <c r="B69" s="19" t="s">
        <v>74</v>
      </c>
      <c r="C69" s="13"/>
      <c r="D69" s="13"/>
      <c r="E69" s="13"/>
      <c r="F69" s="13"/>
      <c r="G69" s="13"/>
      <c r="H69" s="13"/>
      <c r="I69" s="13"/>
      <c r="J69" s="13"/>
      <c r="K69" s="13"/>
      <c r="L69" s="15"/>
      <c r="M69" s="1"/>
      <c r="N69" s="50"/>
      <c r="O69" s="50"/>
      <c r="P69" s="50"/>
    </row>
    <row r="70" spans="1:16" s="22" customFormat="1" ht="12.75">
      <c r="A70" s="1"/>
      <c r="B70" s="10"/>
      <c r="C70" s="10"/>
      <c r="D70" s="10"/>
      <c r="E70" s="10"/>
      <c r="F70" s="1"/>
      <c r="G70" s="1"/>
      <c r="H70" s="1"/>
      <c r="I70" s="1"/>
      <c r="J70" s="1"/>
      <c r="K70" s="1"/>
      <c r="L70" s="1"/>
      <c r="M70" s="1"/>
      <c r="N70" s="50"/>
      <c r="O70" s="50"/>
      <c r="P70" s="50"/>
    </row>
    <row r="71" spans="1:16" s="22" customFormat="1" ht="12.75">
      <c r="A71" s="1"/>
      <c r="B71" s="10"/>
      <c r="C71" s="10"/>
      <c r="D71" s="10"/>
      <c r="E71" s="10"/>
      <c r="F71" s="1"/>
      <c r="G71" s="1"/>
      <c r="H71" s="1"/>
      <c r="I71" s="1"/>
      <c r="J71" s="1"/>
      <c r="K71" s="1"/>
      <c r="L71" s="1"/>
      <c r="M71" s="1"/>
      <c r="N71" s="50"/>
      <c r="O71" s="50"/>
      <c r="P71" s="50"/>
    </row>
    <row r="72" spans="1:16" s="22" customFormat="1" ht="12.75">
      <c r="A72" s="1"/>
      <c r="B72" s="10"/>
      <c r="C72" s="10"/>
      <c r="D72" s="10"/>
      <c r="E72" s="10"/>
      <c r="F72" s="1"/>
      <c r="G72" s="1"/>
      <c r="H72" s="1"/>
      <c r="I72" s="1"/>
      <c r="J72" s="1"/>
      <c r="K72" s="1"/>
      <c r="L72" s="1"/>
      <c r="M72" s="1"/>
      <c r="N72" s="50"/>
      <c r="O72" s="50"/>
      <c r="P72" s="50"/>
    </row>
    <row r="73" spans="1:16" s="22" customFormat="1" ht="12.75">
      <c r="A73" s="1"/>
      <c r="B73" s="10"/>
      <c r="C73" s="10"/>
      <c r="D73" s="10"/>
      <c r="E73" s="10"/>
      <c r="F73" s="1"/>
      <c r="G73" s="1"/>
      <c r="H73" s="1"/>
      <c r="I73" s="1"/>
      <c r="J73" s="1"/>
      <c r="K73" s="1"/>
      <c r="L73" s="1"/>
      <c r="M73" s="1"/>
      <c r="N73" s="50"/>
      <c r="O73" s="50"/>
      <c r="P73" s="50"/>
    </row>
    <row r="74" spans="1:16" s="22" customFormat="1" ht="12.75">
      <c r="A74" s="1"/>
      <c r="B74" s="10"/>
      <c r="C74" s="10"/>
      <c r="D74" s="10"/>
      <c r="E74" s="10"/>
      <c r="F74" s="1"/>
      <c r="G74" s="1"/>
      <c r="H74" s="1"/>
      <c r="I74" s="1"/>
      <c r="J74" s="1"/>
      <c r="K74" s="1"/>
      <c r="L74" s="1"/>
      <c r="M74" s="1"/>
      <c r="N74" s="50"/>
      <c r="O74" s="50"/>
      <c r="P74" s="50"/>
    </row>
    <row r="75" spans="1:16" s="22" customFormat="1" ht="12.75">
      <c r="A75" s="1"/>
      <c r="B75" s="10"/>
      <c r="C75" s="10"/>
      <c r="D75" s="10"/>
      <c r="E75" s="10"/>
      <c r="F75" s="1"/>
      <c r="G75" s="1"/>
      <c r="H75" s="1"/>
      <c r="I75" s="1"/>
      <c r="J75" s="1"/>
      <c r="K75" s="1"/>
      <c r="L75" s="1"/>
      <c r="M75" s="1"/>
      <c r="N75" s="50"/>
      <c r="O75" s="50"/>
      <c r="P75" s="50"/>
    </row>
  </sheetData>
  <sheetProtection selectLockedCells="1" selectUnlockedCells="1"/>
  <mergeCells count="14">
    <mergeCell ref="M6:N6"/>
    <mergeCell ref="O6:P6"/>
    <mergeCell ref="E5:F5"/>
    <mergeCell ref="E6:F6"/>
    <mergeCell ref="G5:H5"/>
    <mergeCell ref="G6:H6"/>
    <mergeCell ref="I5:J5"/>
    <mergeCell ref="I6:J6"/>
    <mergeCell ref="M5:N5"/>
    <mergeCell ref="O5:P5"/>
    <mergeCell ref="K5:L5"/>
    <mergeCell ref="K6:L6"/>
    <mergeCell ref="C6:D6"/>
    <mergeCell ref="C5:D5"/>
  </mergeCells>
  <printOptions/>
  <pageMargins left="0.75" right="0.75" top="1" bottom="1" header="0.5" footer="0.5"/>
  <pageSetup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J96"/>
  <sheetViews>
    <sheetView tabSelected="1" workbookViewId="0" topLeftCell="A72">
      <selection activeCell="D92" sqref="D92"/>
    </sheetView>
  </sheetViews>
  <sheetFormatPr defaultColWidth="9.140625" defaultRowHeight="12.75"/>
  <cols>
    <col min="5" max="6" width="10.140625" style="0" bestFit="1" customWidth="1"/>
    <col min="7" max="7" width="10.00390625" style="0" customWidth="1"/>
  </cols>
  <sheetData>
    <row r="1" ht="20.25">
      <c r="A1" s="105" t="s">
        <v>104</v>
      </c>
    </row>
    <row r="3" spans="1:6" ht="12.75">
      <c r="A3" t="s">
        <v>129</v>
      </c>
      <c r="C3" s="14"/>
      <c r="E3" s="14"/>
      <c r="F3" s="14"/>
    </row>
    <row r="4" spans="2:8" ht="12.75">
      <c r="B4" s="2" t="s">
        <v>5</v>
      </c>
      <c r="C4" s="4" t="s">
        <v>19</v>
      </c>
      <c r="E4" s="116">
        <v>39130</v>
      </c>
      <c r="F4" s="116">
        <v>39186</v>
      </c>
      <c r="G4" s="116">
        <v>39242</v>
      </c>
      <c r="H4" s="116">
        <v>39284</v>
      </c>
    </row>
    <row r="5" spans="2:8" ht="12.75">
      <c r="B5" s="106" t="s">
        <v>119</v>
      </c>
      <c r="C5" s="100">
        <f>SUM(E5:K5)</f>
        <v>83</v>
      </c>
      <c r="E5" s="100">
        <v>21</v>
      </c>
      <c r="F5" s="100">
        <v>21</v>
      </c>
      <c r="G5" s="103">
        <v>22</v>
      </c>
      <c r="H5" s="103">
        <v>19</v>
      </c>
    </row>
    <row r="6" spans="2:8" ht="12.75">
      <c r="B6" s="107" t="s">
        <v>121</v>
      </c>
      <c r="C6" s="103">
        <f>SUM(E6:K6)</f>
        <v>74</v>
      </c>
      <c r="E6" s="103">
        <v>18</v>
      </c>
      <c r="F6" s="103">
        <v>17</v>
      </c>
      <c r="G6" s="103">
        <v>16</v>
      </c>
      <c r="H6" s="103">
        <v>23</v>
      </c>
    </row>
    <row r="7" spans="2:8" ht="12.75">
      <c r="B7" s="107" t="s">
        <v>113</v>
      </c>
      <c r="C7" s="103">
        <f>SUM(E7:K7)</f>
        <v>69</v>
      </c>
      <c r="E7" s="103">
        <v>16</v>
      </c>
      <c r="F7" s="103">
        <v>19</v>
      </c>
      <c r="G7" s="103">
        <v>16</v>
      </c>
      <c r="H7" s="103">
        <v>18</v>
      </c>
    </row>
    <row r="8" spans="2:8" ht="12.75">
      <c r="B8" s="107" t="s">
        <v>117</v>
      </c>
      <c r="C8" s="103">
        <f>SUM(E8:K8)</f>
        <v>51</v>
      </c>
      <c r="E8" s="103">
        <v>16</v>
      </c>
      <c r="F8" s="103">
        <v>10</v>
      </c>
      <c r="G8" s="103">
        <v>12</v>
      </c>
      <c r="H8" s="103">
        <v>13</v>
      </c>
    </row>
    <row r="9" spans="2:8" ht="12.75">
      <c r="B9" s="107" t="s">
        <v>116</v>
      </c>
      <c r="C9" s="103">
        <f>SUM(E9:K9)</f>
        <v>45</v>
      </c>
      <c r="E9" s="103">
        <v>14</v>
      </c>
      <c r="F9" s="103">
        <v>15</v>
      </c>
      <c r="G9" s="103">
        <v>16</v>
      </c>
      <c r="H9" s="103"/>
    </row>
    <row r="10" spans="2:8" ht="12.75">
      <c r="B10" s="107" t="s">
        <v>118</v>
      </c>
      <c r="C10" s="103">
        <f>SUM(E10:K10)</f>
        <v>38</v>
      </c>
      <c r="E10" s="103">
        <v>13</v>
      </c>
      <c r="F10" s="103">
        <v>13</v>
      </c>
      <c r="G10" s="103"/>
      <c r="H10" s="103">
        <v>12</v>
      </c>
    </row>
    <row r="11" spans="2:8" ht="12.75">
      <c r="B11" s="107" t="s">
        <v>130</v>
      </c>
      <c r="C11" s="103">
        <f>SUM(E11:K11)</f>
        <v>34</v>
      </c>
      <c r="E11" s="103">
        <v>11</v>
      </c>
      <c r="F11" s="103"/>
      <c r="G11" s="103">
        <v>23</v>
      </c>
      <c r="H11" s="103"/>
    </row>
    <row r="12" spans="2:8" ht="12.75">
      <c r="B12" s="107" t="s">
        <v>115</v>
      </c>
      <c r="C12" s="103">
        <f>SUM(E12:K12)</f>
        <v>21</v>
      </c>
      <c r="E12" s="103">
        <v>10</v>
      </c>
      <c r="F12" s="103">
        <v>11</v>
      </c>
      <c r="G12" s="103"/>
      <c r="H12" s="103"/>
    </row>
    <row r="13" spans="2:8" ht="12.75">
      <c r="B13" s="107" t="s">
        <v>132</v>
      </c>
      <c r="C13" s="103">
        <f>SUM(E13:K13)</f>
        <v>21</v>
      </c>
      <c r="E13" s="103">
        <v>8</v>
      </c>
      <c r="F13" s="103"/>
      <c r="G13" s="103">
        <v>13</v>
      </c>
      <c r="H13" s="103"/>
    </row>
    <row r="14" spans="2:8" ht="12.75">
      <c r="B14" s="107" t="s">
        <v>141</v>
      </c>
      <c r="C14" s="103">
        <f>SUM(E14:K14)</f>
        <v>14</v>
      </c>
      <c r="E14" s="103"/>
      <c r="F14" s="103"/>
      <c r="G14" s="103"/>
      <c r="H14" s="103">
        <v>14</v>
      </c>
    </row>
    <row r="15" spans="2:8" ht="12.75">
      <c r="B15" s="107" t="s">
        <v>124</v>
      </c>
      <c r="C15" s="103">
        <f>SUM(E15:K15)</f>
        <v>12</v>
      </c>
      <c r="E15" s="103"/>
      <c r="F15" s="103">
        <v>12</v>
      </c>
      <c r="G15" s="103"/>
      <c r="H15" s="103"/>
    </row>
    <row r="16" spans="2:8" ht="12.75">
      <c r="B16" s="107" t="s">
        <v>156</v>
      </c>
      <c r="C16" s="103">
        <f>SUM(E16:K16)</f>
        <v>10</v>
      </c>
      <c r="E16" s="103"/>
      <c r="F16" s="103"/>
      <c r="G16" s="103">
        <v>10</v>
      </c>
      <c r="H16" s="103"/>
    </row>
    <row r="17" spans="2:8" ht="12.75">
      <c r="B17" s="107" t="s">
        <v>125</v>
      </c>
      <c r="C17" s="103">
        <f>SUM(E17:K17)</f>
        <v>9</v>
      </c>
      <c r="E17" s="103"/>
      <c r="F17" s="103">
        <v>9</v>
      </c>
      <c r="G17" s="103"/>
      <c r="H17" s="103"/>
    </row>
    <row r="18" spans="2:8" ht="12.75">
      <c r="B18" s="108" t="s">
        <v>131</v>
      </c>
      <c r="C18" s="104">
        <f>SUM(E18:K18)</f>
        <v>9</v>
      </c>
      <c r="E18" s="104">
        <v>9</v>
      </c>
      <c r="F18" s="104"/>
      <c r="G18" s="104"/>
      <c r="H18" s="104"/>
    </row>
    <row r="20" ht="12.75">
      <c r="A20" t="s">
        <v>133</v>
      </c>
    </row>
    <row r="21" spans="2:8" ht="12.75">
      <c r="B21" s="4" t="s">
        <v>5</v>
      </c>
      <c r="C21" s="4" t="s">
        <v>19</v>
      </c>
      <c r="E21" s="116">
        <v>39130</v>
      </c>
      <c r="F21" s="116">
        <v>39186</v>
      </c>
      <c r="G21" s="116">
        <v>39242</v>
      </c>
      <c r="H21" s="116">
        <v>39284</v>
      </c>
    </row>
    <row r="22" spans="2:8" ht="12.75">
      <c r="B22" s="103" t="s">
        <v>119</v>
      </c>
      <c r="C22" s="100">
        <f>SUM(E22:K22)</f>
        <v>88</v>
      </c>
      <c r="E22" s="103">
        <v>19</v>
      </c>
      <c r="F22" s="103">
        <v>23</v>
      </c>
      <c r="G22" s="103">
        <v>22</v>
      </c>
      <c r="H22" s="103">
        <v>24</v>
      </c>
    </row>
    <row r="23" spans="2:8" ht="12.75">
      <c r="B23" s="103" t="s">
        <v>113</v>
      </c>
      <c r="C23" s="103">
        <f>SUM(E23:K23)</f>
        <v>71</v>
      </c>
      <c r="E23" s="103">
        <v>21</v>
      </c>
      <c r="F23" s="103">
        <v>17</v>
      </c>
      <c r="G23" s="103">
        <v>16</v>
      </c>
      <c r="H23" s="103">
        <v>17</v>
      </c>
    </row>
    <row r="24" spans="2:8" ht="12.75">
      <c r="B24" s="103" t="s">
        <v>117</v>
      </c>
      <c r="C24" s="103">
        <f>SUM(E24:K24)</f>
        <v>68</v>
      </c>
      <c r="E24" s="103">
        <v>24</v>
      </c>
      <c r="F24" s="103">
        <v>15</v>
      </c>
      <c r="G24" s="103">
        <v>16</v>
      </c>
      <c r="H24" s="103">
        <v>13</v>
      </c>
    </row>
    <row r="25" spans="2:8" ht="12.75">
      <c r="B25" s="103" t="s">
        <v>121</v>
      </c>
      <c r="C25" s="103">
        <f>SUM(E25:K25)</f>
        <v>63</v>
      </c>
      <c r="E25" s="103">
        <v>16</v>
      </c>
      <c r="F25" s="103">
        <v>10</v>
      </c>
      <c r="G25" s="103">
        <v>18</v>
      </c>
      <c r="H25" s="103">
        <v>19</v>
      </c>
    </row>
    <row r="26" spans="2:8" ht="12.75">
      <c r="B26" s="103" t="s">
        <v>118</v>
      </c>
      <c r="C26" s="103">
        <f>SUM(E26:K26)</f>
        <v>48</v>
      </c>
      <c r="E26" s="103">
        <v>12</v>
      </c>
      <c r="F26" s="103">
        <v>21</v>
      </c>
      <c r="G26" s="103"/>
      <c r="H26" s="103">
        <v>15</v>
      </c>
    </row>
    <row r="27" spans="2:8" ht="12.75">
      <c r="B27" s="103" t="s">
        <v>116</v>
      </c>
      <c r="C27" s="103">
        <f>SUM(E27:K27)</f>
        <v>35</v>
      </c>
      <c r="E27" s="103">
        <v>13</v>
      </c>
      <c r="F27" s="103">
        <v>10</v>
      </c>
      <c r="G27" s="103">
        <v>12</v>
      </c>
      <c r="H27" s="103"/>
    </row>
    <row r="28" spans="2:8" ht="12.75">
      <c r="B28" s="103" t="s">
        <v>115</v>
      </c>
      <c r="C28" s="103">
        <f>SUM(E28:K28)</f>
        <v>33</v>
      </c>
      <c r="E28" s="103">
        <v>17</v>
      </c>
      <c r="F28" s="103">
        <v>16</v>
      </c>
      <c r="G28" s="103"/>
      <c r="H28" s="103"/>
    </row>
    <row r="29" spans="2:8" ht="12.75">
      <c r="B29" s="103" t="s">
        <v>132</v>
      </c>
      <c r="C29" s="103">
        <f>SUM(E29:K29)</f>
        <v>29</v>
      </c>
      <c r="E29" s="103">
        <v>17</v>
      </c>
      <c r="F29" s="103"/>
      <c r="G29" s="103">
        <v>12</v>
      </c>
      <c r="H29" s="103"/>
    </row>
    <row r="30" spans="2:8" ht="12.75">
      <c r="B30" s="103" t="s">
        <v>130</v>
      </c>
      <c r="C30" s="103">
        <f>SUM(E30:K30)</f>
        <v>24</v>
      </c>
      <c r="E30" s="103">
        <v>11</v>
      </c>
      <c r="F30" s="103"/>
      <c r="G30" s="103">
        <v>13</v>
      </c>
      <c r="H30" s="103"/>
    </row>
    <row r="31" spans="2:8" ht="12.75">
      <c r="B31" s="103" t="s">
        <v>141</v>
      </c>
      <c r="C31" s="103">
        <f>SUM(E31:K31)</f>
        <v>15</v>
      </c>
      <c r="E31" s="103"/>
      <c r="F31" s="103"/>
      <c r="G31" s="103"/>
      <c r="H31" s="103">
        <v>15</v>
      </c>
    </row>
    <row r="32" spans="2:8" ht="12.75">
      <c r="B32" s="103" t="s">
        <v>131</v>
      </c>
      <c r="C32" s="103">
        <f>SUM(E32:K32)</f>
        <v>15</v>
      </c>
      <c r="E32" s="103">
        <v>15</v>
      </c>
      <c r="F32" s="103"/>
      <c r="G32" s="103"/>
      <c r="H32" s="103"/>
    </row>
    <row r="33" spans="2:8" ht="12.75">
      <c r="B33" s="103" t="s">
        <v>125</v>
      </c>
      <c r="C33" s="103">
        <f>SUM(E33:K33)</f>
        <v>13</v>
      </c>
      <c r="E33" s="103"/>
      <c r="F33" s="103">
        <v>13</v>
      </c>
      <c r="G33" s="103"/>
      <c r="H33" s="103"/>
    </row>
    <row r="34" spans="2:8" ht="12.75">
      <c r="B34" s="103" t="s">
        <v>124</v>
      </c>
      <c r="C34" s="103">
        <f>SUM(E34:K34)</f>
        <v>11</v>
      </c>
      <c r="E34" s="103"/>
      <c r="F34" s="103">
        <v>11</v>
      </c>
      <c r="G34" s="103"/>
      <c r="H34" s="103"/>
    </row>
    <row r="35" spans="2:8" ht="12.75">
      <c r="B35" s="104" t="s">
        <v>156</v>
      </c>
      <c r="C35" s="104">
        <f>SUM(E35:K35)</f>
        <v>10</v>
      </c>
      <c r="E35" s="104"/>
      <c r="F35" s="104"/>
      <c r="G35" s="104">
        <v>10</v>
      </c>
      <c r="H35" s="104"/>
    </row>
    <row r="37" ht="12.75">
      <c r="A37" t="s">
        <v>134</v>
      </c>
    </row>
    <row r="38" spans="2:8" ht="12.75">
      <c r="B38" s="4" t="s">
        <v>5</v>
      </c>
      <c r="C38" s="4" t="s">
        <v>19</v>
      </c>
      <c r="E38" s="116">
        <v>39130</v>
      </c>
      <c r="F38" s="116">
        <v>39186</v>
      </c>
      <c r="G38" s="116">
        <v>39242</v>
      </c>
      <c r="H38" s="116">
        <v>39284</v>
      </c>
    </row>
    <row r="39" spans="2:8" ht="12.75">
      <c r="B39" s="90" t="s">
        <v>119</v>
      </c>
      <c r="C39" s="100">
        <f>SUM(E39:K39)</f>
        <v>79</v>
      </c>
      <c r="E39" s="100">
        <v>19</v>
      </c>
      <c r="F39" s="109">
        <v>19</v>
      </c>
      <c r="G39" s="109">
        <v>19</v>
      </c>
      <c r="H39" s="103">
        <v>22</v>
      </c>
    </row>
    <row r="40" spans="2:8" ht="12.75">
      <c r="B40" s="91" t="s">
        <v>121</v>
      </c>
      <c r="C40" s="103">
        <f>SUM(E40:K40)</f>
        <v>69</v>
      </c>
      <c r="E40" s="103">
        <v>13</v>
      </c>
      <c r="F40" s="109">
        <v>13</v>
      </c>
      <c r="G40" s="109">
        <v>22</v>
      </c>
      <c r="H40" s="103">
        <v>21</v>
      </c>
    </row>
    <row r="41" spans="2:8" ht="12.75">
      <c r="B41" s="91" t="s">
        <v>113</v>
      </c>
      <c r="C41" s="103">
        <f>SUM(E41:K41)</f>
        <v>68</v>
      </c>
      <c r="E41" s="103">
        <v>16</v>
      </c>
      <c r="F41" s="109">
        <v>17</v>
      </c>
      <c r="G41" s="109">
        <v>16</v>
      </c>
      <c r="H41" s="103">
        <v>19</v>
      </c>
    </row>
    <row r="42" spans="2:8" ht="12.75">
      <c r="B42" s="91" t="s">
        <v>116</v>
      </c>
      <c r="C42" s="103">
        <f>SUM(E42:K42)</f>
        <v>66</v>
      </c>
      <c r="E42" s="103">
        <v>25</v>
      </c>
      <c r="F42" s="109">
        <v>24</v>
      </c>
      <c r="G42" s="109">
        <v>17</v>
      </c>
      <c r="H42" s="103"/>
    </row>
    <row r="43" spans="2:8" ht="12.75">
      <c r="B43" s="91" t="s">
        <v>117</v>
      </c>
      <c r="C43" s="103">
        <f>SUM(E43:K43)</f>
        <v>52</v>
      </c>
      <c r="E43" s="103">
        <v>16</v>
      </c>
      <c r="F43" s="109">
        <v>11</v>
      </c>
      <c r="G43" s="109">
        <v>11</v>
      </c>
      <c r="H43" s="103">
        <v>14</v>
      </c>
    </row>
    <row r="44" spans="2:8" ht="12.75">
      <c r="B44" s="91" t="s">
        <v>118</v>
      </c>
      <c r="C44" s="103">
        <f>SUM(E44:K44)</f>
        <v>41</v>
      </c>
      <c r="E44" s="103">
        <v>13</v>
      </c>
      <c r="F44" s="109">
        <v>14</v>
      </c>
      <c r="G44" s="109"/>
      <c r="H44" s="103">
        <v>14</v>
      </c>
    </row>
    <row r="45" spans="2:8" ht="12.75">
      <c r="B45" s="91" t="s">
        <v>115</v>
      </c>
      <c r="C45" s="103">
        <f>SUM(E45:K45)</f>
        <v>28</v>
      </c>
      <c r="E45" s="103">
        <v>12</v>
      </c>
      <c r="F45" s="109">
        <v>16</v>
      </c>
      <c r="G45" s="109"/>
      <c r="H45" s="103"/>
    </row>
    <row r="46" spans="2:8" ht="12.75">
      <c r="B46" s="91" t="s">
        <v>130</v>
      </c>
      <c r="C46" s="103">
        <f>SUM(E46:K46)</f>
        <v>23</v>
      </c>
      <c r="E46" s="103">
        <v>10</v>
      </c>
      <c r="F46" s="109"/>
      <c r="G46" s="109">
        <v>13</v>
      </c>
      <c r="H46" s="103"/>
    </row>
    <row r="47" spans="2:8" ht="12.75">
      <c r="B47" s="91" t="s">
        <v>131</v>
      </c>
      <c r="C47" s="103">
        <f>SUM(E47:K47)</f>
        <v>15</v>
      </c>
      <c r="E47" s="103">
        <v>15</v>
      </c>
      <c r="F47" s="109"/>
      <c r="G47" s="109"/>
      <c r="H47" s="103"/>
    </row>
    <row r="48" spans="2:8" ht="12.75">
      <c r="B48" s="91" t="s">
        <v>125</v>
      </c>
      <c r="C48" s="103">
        <f>SUM(E48:K48)</f>
        <v>14</v>
      </c>
      <c r="E48" s="103"/>
      <c r="F48" s="109">
        <v>14</v>
      </c>
      <c r="G48" s="109"/>
      <c r="H48" s="103"/>
    </row>
    <row r="49" spans="2:8" ht="12.75">
      <c r="B49" s="91" t="s">
        <v>156</v>
      </c>
      <c r="C49" s="103">
        <f>SUM(E49:K49)</f>
        <v>12</v>
      </c>
      <c r="E49" s="103"/>
      <c r="F49" s="109"/>
      <c r="G49" s="109">
        <v>12</v>
      </c>
      <c r="H49" s="103"/>
    </row>
    <row r="50" spans="2:8" ht="12.75">
      <c r="B50" s="110" t="s">
        <v>132</v>
      </c>
      <c r="C50" s="104">
        <f>SUM(E50:K50)</f>
        <v>8</v>
      </c>
      <c r="E50" s="104">
        <v>8</v>
      </c>
      <c r="F50" s="111"/>
      <c r="G50" s="111"/>
      <c r="H50" s="104"/>
    </row>
    <row r="51" ht="12.75">
      <c r="H51" s="14"/>
    </row>
    <row r="53" ht="20.25">
      <c r="A53" s="105" t="s">
        <v>103</v>
      </c>
    </row>
    <row r="56" ht="12.75">
      <c r="A56" t="s">
        <v>129</v>
      </c>
    </row>
    <row r="57" spans="2:8" ht="12.75">
      <c r="B57" s="2" t="s">
        <v>5</v>
      </c>
      <c r="C57" s="4" t="s">
        <v>19</v>
      </c>
      <c r="E57" s="116">
        <v>39130</v>
      </c>
      <c r="F57" s="116">
        <v>39186</v>
      </c>
      <c r="G57" s="116">
        <v>39242</v>
      </c>
      <c r="H57" s="116">
        <v>39284</v>
      </c>
    </row>
    <row r="58" spans="2:8" ht="12.75">
      <c r="B58" s="107" t="s">
        <v>112</v>
      </c>
      <c r="C58" s="100">
        <f>SUM(E58:I58)</f>
        <v>97</v>
      </c>
      <c r="E58" s="103">
        <v>24</v>
      </c>
      <c r="F58" s="103">
        <v>24</v>
      </c>
      <c r="G58" s="100">
        <v>25</v>
      </c>
      <c r="H58" s="103">
        <v>24</v>
      </c>
    </row>
    <row r="59" spans="2:8" ht="12.75">
      <c r="B59" s="107" t="s">
        <v>111</v>
      </c>
      <c r="C59" s="103">
        <f>SUM(E59:I59)</f>
        <v>62</v>
      </c>
      <c r="E59" s="103">
        <v>14</v>
      </c>
      <c r="F59" s="103">
        <v>14</v>
      </c>
      <c r="G59" s="103">
        <v>15</v>
      </c>
      <c r="H59" s="103">
        <v>19</v>
      </c>
    </row>
    <row r="60" spans="2:8" ht="12.75">
      <c r="B60" s="107" t="s">
        <v>110</v>
      </c>
      <c r="C60" s="103">
        <f>SUM(E60:I60)</f>
        <v>61</v>
      </c>
      <c r="E60" s="103">
        <v>15</v>
      </c>
      <c r="F60" s="103">
        <v>16</v>
      </c>
      <c r="G60" s="103">
        <v>16</v>
      </c>
      <c r="H60" s="103">
        <v>14</v>
      </c>
    </row>
    <row r="61" spans="2:8" ht="12.75">
      <c r="B61" s="107" t="s">
        <v>120</v>
      </c>
      <c r="C61" s="103">
        <f>SUM(E61:I61)</f>
        <v>59</v>
      </c>
      <c r="E61" s="103">
        <v>17</v>
      </c>
      <c r="F61" s="103">
        <v>16</v>
      </c>
      <c r="G61" s="103">
        <v>26</v>
      </c>
      <c r="H61" s="103"/>
    </row>
    <row r="62" spans="2:8" ht="12.75">
      <c r="B62" s="107" t="s">
        <v>114</v>
      </c>
      <c r="C62" s="103">
        <f>SUM(E62:I62)</f>
        <v>58</v>
      </c>
      <c r="E62" s="103">
        <v>20</v>
      </c>
      <c r="F62" s="103">
        <v>19</v>
      </c>
      <c r="G62" s="103"/>
      <c r="H62" s="103">
        <v>19</v>
      </c>
    </row>
    <row r="63" spans="2:8" ht="12.75">
      <c r="B63" s="54"/>
      <c r="C63" s="104"/>
      <c r="E63" s="104"/>
      <c r="F63" s="104"/>
      <c r="G63" s="104"/>
      <c r="H63" s="104"/>
    </row>
    <row r="65" ht="12.75">
      <c r="A65" t="s">
        <v>133</v>
      </c>
    </row>
    <row r="66" spans="2:8" ht="12.75">
      <c r="B66" s="4" t="s">
        <v>5</v>
      </c>
      <c r="C66" s="4" t="s">
        <v>19</v>
      </c>
      <c r="E66" s="116">
        <v>39130</v>
      </c>
      <c r="F66" s="116">
        <v>39186</v>
      </c>
      <c r="G66" s="116">
        <v>39242</v>
      </c>
      <c r="H66" s="116">
        <v>39284</v>
      </c>
    </row>
    <row r="67" spans="2:8" ht="12.75">
      <c r="B67" s="112" t="s">
        <v>110</v>
      </c>
      <c r="C67" s="100">
        <f>SUM(E67:H67)</f>
        <v>77</v>
      </c>
      <c r="E67" s="100">
        <v>17</v>
      </c>
      <c r="F67" s="100">
        <v>24</v>
      </c>
      <c r="G67" s="100">
        <v>16</v>
      </c>
      <c r="H67" s="103">
        <v>20</v>
      </c>
    </row>
    <row r="68" spans="2:8" ht="12.75">
      <c r="B68" s="113" t="s">
        <v>112</v>
      </c>
      <c r="C68" s="103">
        <f>SUM(E68:H68)</f>
        <v>75</v>
      </c>
      <c r="E68" s="103">
        <v>15</v>
      </c>
      <c r="F68" s="103">
        <v>15</v>
      </c>
      <c r="G68" s="103">
        <v>21</v>
      </c>
      <c r="H68" s="103">
        <v>24</v>
      </c>
    </row>
    <row r="69" spans="2:8" ht="12.75">
      <c r="B69" s="113" t="s">
        <v>120</v>
      </c>
      <c r="C69" s="103">
        <f>SUM(E69:H69)</f>
        <v>66</v>
      </c>
      <c r="E69" s="103">
        <v>21</v>
      </c>
      <c r="F69" s="103">
        <v>20</v>
      </c>
      <c r="G69" s="103">
        <v>25</v>
      </c>
      <c r="H69" s="103"/>
    </row>
    <row r="70" spans="2:8" ht="12.75">
      <c r="B70" s="113" t="s">
        <v>111</v>
      </c>
      <c r="C70" s="103">
        <f>SUM(E70:H70)</f>
        <v>63</v>
      </c>
      <c r="E70" s="103">
        <v>21</v>
      </c>
      <c r="F70" s="103">
        <v>14</v>
      </c>
      <c r="G70" s="103">
        <v>14</v>
      </c>
      <c r="H70" s="103">
        <v>14</v>
      </c>
    </row>
    <row r="71" spans="2:8" ht="12.75">
      <c r="B71" s="113" t="s">
        <v>114</v>
      </c>
      <c r="C71" s="103">
        <f>SUM(E71:H71)</f>
        <v>61</v>
      </c>
      <c r="E71" s="103">
        <v>25</v>
      </c>
      <c r="F71" s="103">
        <v>20</v>
      </c>
      <c r="G71" s="103"/>
      <c r="H71" s="103">
        <v>16</v>
      </c>
    </row>
    <row r="72" spans="2:8" ht="12.75">
      <c r="B72" s="114" t="s">
        <v>135</v>
      </c>
      <c r="C72" s="104"/>
      <c r="E72" s="104"/>
      <c r="F72" s="104"/>
      <c r="G72" s="104"/>
      <c r="H72" s="104"/>
    </row>
    <row r="74" ht="12.75">
      <c r="A74" t="s">
        <v>134</v>
      </c>
    </row>
    <row r="75" spans="2:8" ht="12.75">
      <c r="B75" s="2" t="s">
        <v>5</v>
      </c>
      <c r="C75" s="4" t="s">
        <v>19</v>
      </c>
      <c r="E75" s="116">
        <v>39130</v>
      </c>
      <c r="F75" s="116">
        <v>39186</v>
      </c>
      <c r="G75" s="116">
        <v>39242</v>
      </c>
      <c r="H75" s="116">
        <v>39284</v>
      </c>
    </row>
    <row r="76" spans="2:8" ht="12.75">
      <c r="B76" s="115" t="s">
        <v>112</v>
      </c>
      <c r="C76" s="100">
        <f>SUM(E76:H76)</f>
        <v>94</v>
      </c>
      <c r="E76" s="103">
        <v>23</v>
      </c>
      <c r="F76" s="103">
        <v>24</v>
      </c>
      <c r="G76" s="100">
        <v>24</v>
      </c>
      <c r="H76" s="103">
        <v>23</v>
      </c>
    </row>
    <row r="77" spans="2:8" ht="12.75">
      <c r="B77" s="115" t="s">
        <v>114</v>
      </c>
      <c r="C77" s="103">
        <f>SUM(E77:I77)</f>
        <v>78</v>
      </c>
      <c r="E77" s="103">
        <v>18</v>
      </c>
      <c r="F77" s="103">
        <v>21</v>
      </c>
      <c r="G77" s="103">
        <v>19</v>
      </c>
      <c r="H77" s="103">
        <v>20</v>
      </c>
    </row>
    <row r="78" spans="2:8" ht="12.75">
      <c r="B78" s="115" t="s">
        <v>110</v>
      </c>
      <c r="C78" s="103">
        <f>SUM(E78:I78)</f>
        <v>63</v>
      </c>
      <c r="E78" s="103">
        <v>17</v>
      </c>
      <c r="F78" s="103">
        <v>13</v>
      </c>
      <c r="G78" s="103">
        <v>18</v>
      </c>
      <c r="H78" s="103">
        <v>15</v>
      </c>
    </row>
    <row r="79" spans="2:8" ht="12.75">
      <c r="B79" s="115" t="s">
        <v>120</v>
      </c>
      <c r="C79" s="103">
        <f>SUM(E79:I79)</f>
        <v>62</v>
      </c>
      <c r="E79" s="103">
        <v>21</v>
      </c>
      <c r="F79" s="103">
        <v>19</v>
      </c>
      <c r="G79" s="103">
        <v>22</v>
      </c>
      <c r="H79" s="103"/>
    </row>
    <row r="80" spans="2:8" ht="12.75">
      <c r="B80" s="115" t="s">
        <v>111</v>
      </c>
      <c r="C80" s="103">
        <f>SUM(E80:I80)</f>
        <v>61</v>
      </c>
      <c r="E80" s="103">
        <v>14</v>
      </c>
      <c r="F80" s="103">
        <v>17</v>
      </c>
      <c r="G80" s="103">
        <v>13</v>
      </c>
      <c r="H80" s="103">
        <v>17</v>
      </c>
    </row>
    <row r="81" spans="2:8" ht="13.5" customHeight="1">
      <c r="B81" s="54"/>
      <c r="C81" s="104"/>
      <c r="E81" s="104"/>
      <c r="F81" s="104"/>
      <c r="G81" s="104"/>
      <c r="H81" s="104"/>
    </row>
    <row r="82" ht="12.75" customHeight="1"/>
    <row r="84" spans="1:10" ht="20.25">
      <c r="A84" s="105" t="s">
        <v>136</v>
      </c>
      <c r="J84" s="14"/>
    </row>
    <row r="85" spans="1:10" ht="20.25">
      <c r="A85" s="105"/>
      <c r="J85" s="14"/>
    </row>
    <row r="86" spans="2:10" ht="12.75">
      <c r="B86" s="4" t="s">
        <v>5</v>
      </c>
      <c r="C86" s="4" t="s">
        <v>19</v>
      </c>
      <c r="E86" s="116">
        <v>39130</v>
      </c>
      <c r="F86" s="116">
        <v>39186</v>
      </c>
      <c r="G86" s="116">
        <v>39218</v>
      </c>
      <c r="H86" s="116">
        <v>39242</v>
      </c>
      <c r="I86" s="116">
        <v>39284</v>
      </c>
      <c r="J86" s="14"/>
    </row>
    <row r="87" spans="2:10" ht="12.75">
      <c r="B87" s="90" t="s">
        <v>112</v>
      </c>
      <c r="C87" s="100">
        <f>SUM(E87:I87)</f>
        <v>109</v>
      </c>
      <c r="E87" s="103">
        <v>24</v>
      </c>
      <c r="F87" s="103">
        <v>24</v>
      </c>
      <c r="G87" s="103">
        <v>20</v>
      </c>
      <c r="H87" s="103">
        <v>23</v>
      </c>
      <c r="I87" s="103">
        <v>18</v>
      </c>
      <c r="J87" s="14"/>
    </row>
    <row r="88" spans="2:9" ht="12.75">
      <c r="B88" s="91" t="s">
        <v>110</v>
      </c>
      <c r="C88" s="103">
        <f>SUM(E88:K88)</f>
        <v>92</v>
      </c>
      <c r="E88" s="103">
        <v>16</v>
      </c>
      <c r="F88" s="103">
        <v>16</v>
      </c>
      <c r="G88" s="103">
        <v>22</v>
      </c>
      <c r="H88" s="103">
        <v>23</v>
      </c>
      <c r="I88" s="103">
        <v>15</v>
      </c>
    </row>
    <row r="89" spans="2:9" ht="12.75">
      <c r="B89" s="91" t="s">
        <v>111</v>
      </c>
      <c r="C89" s="103">
        <f>SUM(E89:K89)</f>
        <v>78</v>
      </c>
      <c r="E89" s="103">
        <v>14</v>
      </c>
      <c r="F89" s="103">
        <v>18</v>
      </c>
      <c r="G89" s="103">
        <v>17</v>
      </c>
      <c r="H89" s="103">
        <v>13</v>
      </c>
      <c r="I89" s="103">
        <v>16</v>
      </c>
    </row>
    <row r="90" spans="2:9" ht="12.75">
      <c r="B90" s="91" t="s">
        <v>121</v>
      </c>
      <c r="C90" s="103">
        <f>SUM(E90:K90)</f>
        <v>76</v>
      </c>
      <c r="E90" s="103">
        <v>14</v>
      </c>
      <c r="F90" s="103">
        <v>12</v>
      </c>
      <c r="G90" s="103">
        <v>14</v>
      </c>
      <c r="H90" s="103">
        <v>12</v>
      </c>
      <c r="I90" s="103">
        <v>24</v>
      </c>
    </row>
    <row r="91" spans="2:9" ht="12.75">
      <c r="B91" s="91" t="s">
        <v>114</v>
      </c>
      <c r="C91" s="103">
        <f>SUM(E91:K91)</f>
        <v>75</v>
      </c>
      <c r="E91" s="103">
        <v>19</v>
      </c>
      <c r="F91" s="103">
        <v>14</v>
      </c>
      <c r="G91" s="103">
        <v>15</v>
      </c>
      <c r="H91" s="103">
        <v>14</v>
      </c>
      <c r="I91" s="103">
        <v>13</v>
      </c>
    </row>
    <row r="92" spans="2:9" ht="12.75">
      <c r="B92" s="91" t="s">
        <v>119</v>
      </c>
      <c r="C92" s="103">
        <f>SUM(E92:K92)</f>
        <v>58</v>
      </c>
      <c r="E92" s="103">
        <v>13</v>
      </c>
      <c r="F92" s="103">
        <v>13</v>
      </c>
      <c r="G92" s="103">
        <v>10</v>
      </c>
      <c r="H92" s="103">
        <v>11</v>
      </c>
      <c r="I92" s="103">
        <v>11</v>
      </c>
    </row>
    <row r="93" spans="2:9" ht="12.75">
      <c r="B93" s="91" t="s">
        <v>120</v>
      </c>
      <c r="C93" s="103">
        <f>SUM(E93:K93)</f>
        <v>27</v>
      </c>
      <c r="E93" s="103"/>
      <c r="F93" s="103"/>
      <c r="G93" s="103">
        <v>11</v>
      </c>
      <c r="H93" s="103">
        <v>16</v>
      </c>
      <c r="I93" s="103"/>
    </row>
    <row r="94" spans="2:9" ht="12.75">
      <c r="B94" s="91" t="s">
        <v>113</v>
      </c>
      <c r="C94" s="103">
        <f>SUM(E94:K94)</f>
        <v>25</v>
      </c>
      <c r="E94" s="103"/>
      <c r="F94" s="103"/>
      <c r="G94" s="103">
        <v>12</v>
      </c>
      <c r="H94" s="103"/>
      <c r="I94" s="103">
        <v>13</v>
      </c>
    </row>
    <row r="95" spans="2:9" ht="12.75">
      <c r="B95" s="91" t="s">
        <v>132</v>
      </c>
      <c r="C95" s="103">
        <f>SUM(E95:K95)</f>
        <v>11</v>
      </c>
      <c r="E95" s="103">
        <v>11</v>
      </c>
      <c r="F95" s="103"/>
      <c r="G95" s="103"/>
      <c r="H95" s="103"/>
      <c r="I95" s="103"/>
    </row>
    <row r="96" spans="2:9" ht="12.75">
      <c r="B96" s="110"/>
      <c r="C96" s="104"/>
      <c r="E96" s="104"/>
      <c r="F96" s="104"/>
      <c r="G96" s="104"/>
      <c r="H96" s="104"/>
      <c r="I96" s="104"/>
    </row>
  </sheetData>
  <sheetProtection selectLockedCells="1" selectUnlockedCells="1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Burnhams</dc:creator>
  <cp:keywords/>
  <dc:description/>
  <cp:lastModifiedBy>Burnhams</cp:lastModifiedBy>
  <dcterms:created xsi:type="dcterms:W3CDTF">2006-05-14T07:12:19Z</dcterms:created>
  <dcterms:modified xsi:type="dcterms:W3CDTF">2007-07-24T11:35:20Z</dcterms:modified>
  <cp:category/>
  <cp:version/>
  <cp:contentType/>
  <cp:contentStatus/>
</cp:coreProperties>
</file>