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990" windowWidth="11685" windowHeight="6645" firstSheet="9" activeTab="13"/>
  </bookViews>
  <sheets>
    <sheet name="Instructions" sheetId="1" r:id="rId1"/>
    <sheet name="Race Meet" sheetId="2" r:id="rId2"/>
    <sheet name="RaceControl" sheetId="3" r:id="rId3"/>
    <sheet name="Classic" sheetId="4" r:id="rId4"/>
    <sheet name="Stock" sheetId="5" r:id="rId5"/>
    <sheet name="Modified" sheetId="6" r:id="rId6"/>
    <sheet name="RO" sheetId="7" r:id="rId7"/>
    <sheet name="Junior" sheetId="8" r:id="rId8"/>
    <sheet name="Classic Points" sheetId="9" r:id="rId9"/>
    <sheet name="Classic Laps" sheetId="10" r:id="rId10"/>
    <sheet name="Stock Points" sheetId="11" r:id="rId11"/>
    <sheet name="Stock Handicaps" sheetId="12" r:id="rId12"/>
    <sheet name="Modified Points" sheetId="13" r:id="rId13"/>
    <sheet name="RO Points" sheetId="14" r:id="rId14"/>
    <sheet name="Work" sheetId="15" r:id="rId15"/>
  </sheets>
  <definedNames>
    <definedName name="Classes">#REF!</definedName>
    <definedName name="ClassicDrivers">'Classic Points'!$B$2:$B$50</definedName>
    <definedName name="countdowntimes">'Instructions'!$E$4:$E$14</definedName>
    <definedName name="Divisions">#REF!</definedName>
    <definedName name="Draw">#REF!</definedName>
    <definedName name="Events">'Instructions'!$E$19:$E$23</definedName>
    <definedName name="Final">#REF!</definedName>
    <definedName name="Heats">#REF!</definedName>
    <definedName name="Results">#REF!</definedName>
    <definedName name="Results_Stock_Race" localSheetId="14">'Work'!$E$1:$F$17</definedName>
    <definedName name="Results_Stock_Race_1" localSheetId="14">'Work'!$E$1:$F$17</definedName>
    <definedName name="Results_Stock_Race_10" localSheetId="14">'Work'!$C$1:$D$17</definedName>
    <definedName name="Results_Stock_Race_11" localSheetId="14">'Work'!$C$1:$D$17</definedName>
    <definedName name="Results_Stock_Race_12" localSheetId="14">'Work'!$C$1:$D$17</definedName>
    <definedName name="Results_Stock_Race_13" localSheetId="14">'Work'!$C$1:$D$17</definedName>
    <definedName name="Results_Stock_Race_14" localSheetId="14">'Work'!$C$1:$D$17</definedName>
    <definedName name="Results_Stock_Race_15" localSheetId="14">'Work'!$C$1:$D$17</definedName>
    <definedName name="Results_Stock_Race_150" localSheetId="14">'Work'!$A$1:$B$45</definedName>
    <definedName name="Results_Stock_Race_151" localSheetId="14">'Work'!$A$1:$B$47</definedName>
    <definedName name="Results_Stock_Race_152" localSheetId="14">'Work'!$A$1:$B$45</definedName>
    <definedName name="Results_Stock_Race_153" localSheetId="14">'Work'!$A$1:$B$44</definedName>
    <definedName name="Results_Stock_Race_154" localSheetId="14">'Work'!$A$1:$B$42</definedName>
    <definedName name="Results_Stock_Race_155" localSheetId="14">'Work'!$A$1:$B$39</definedName>
    <definedName name="Results_Stock_Race_156" localSheetId="14">'Work'!$A$1:$B$44</definedName>
    <definedName name="Results_Stock_Race_157" localSheetId="14">'Work'!$A$1:$B$42</definedName>
    <definedName name="Results_Stock_Race_158" localSheetId="14">'Work'!$A$1:$B$44</definedName>
    <definedName name="Results_Stock_Race_159" localSheetId="14">'Work'!$A$1:$B$42</definedName>
    <definedName name="Results_Stock_Race_16" localSheetId="14">'Work'!$C$1:$D$17</definedName>
    <definedName name="Results_Stock_Race_160" localSheetId="14">'Work'!$A$1:$B$39</definedName>
    <definedName name="Results_Stock_Race_161" localSheetId="14">'Work'!$A$1:$B$43</definedName>
    <definedName name="Results_Stock_Race_162" localSheetId="14">'Work'!$A$1:$B$42</definedName>
    <definedName name="Results_Stock_Race_163" localSheetId="14">'Work'!$A$1:$B$43</definedName>
    <definedName name="Results_Stock_Race_164" localSheetId="14">'Work'!$A$1:$B$46</definedName>
    <definedName name="Results_Stock_Race_165" localSheetId="14">'Work'!$A$1:$B$58</definedName>
    <definedName name="Results_Stock_Race_166" localSheetId="14">'Work'!$A$1:$B$60</definedName>
    <definedName name="Results_Stock_Race_167" localSheetId="14">'Work'!$A$1:$B$54</definedName>
    <definedName name="Results_Stock_Race_168" localSheetId="14">'Work'!$A$1:$B$58</definedName>
    <definedName name="Results_Stock_Race_169" localSheetId="14">'Work'!$A$1:$B$56</definedName>
    <definedName name="Results_Stock_Race_17" localSheetId="14">'Work'!$C$1:$D$17</definedName>
    <definedName name="Results_Stock_Race_170" localSheetId="14">'Work'!$A$1:$B$58</definedName>
    <definedName name="Results_Stock_Race_171" localSheetId="14">'Work'!$A$1:$B$56</definedName>
    <definedName name="Results_Stock_Race_172" localSheetId="14">'Work'!$A$1:$B$63</definedName>
    <definedName name="Results_Stock_Race_173" localSheetId="14">'Work'!$A$1:$B$54</definedName>
    <definedName name="Results_Stock_Race_174" localSheetId="14">'Work'!$A$1:$B$58</definedName>
    <definedName name="Results_Stock_Race_175" localSheetId="14">'Work'!$A$1:$B$59</definedName>
    <definedName name="Results_Stock_Race_176" localSheetId="14">'Work'!$A$1:$B$62</definedName>
    <definedName name="Results_Stock_Race_177" localSheetId="14">'Work'!$A$1:$B$58</definedName>
    <definedName name="Results_Stock_Race_178" localSheetId="14">'Work'!$A$1:$B$7</definedName>
    <definedName name="Results_Stock_Race_179" localSheetId="14">'Work'!$A$1:$B$30</definedName>
    <definedName name="Results_Stock_Race_18" localSheetId="14">'Work'!$C$1:$D$17</definedName>
    <definedName name="Results_Stock_Race_180" localSheetId="14">'Work'!$A$1:$B$70</definedName>
    <definedName name="Results_Stock_Race_181" localSheetId="14">'Work'!$A$1:$B$72</definedName>
    <definedName name="Results_Stock_Race_182" localSheetId="14">'Work'!$A$1:$B$62</definedName>
    <definedName name="Results_Stock_Race_183" localSheetId="14">'Work'!$A$1:$B$68</definedName>
    <definedName name="Results_Stock_Race_184" localSheetId="14">'Work'!$A$1:$B$63</definedName>
    <definedName name="Results_Stock_Race_185" localSheetId="14">'Work'!$A$1:$B$66</definedName>
    <definedName name="Results_Stock_Race_186" localSheetId="14">'Work'!$A$1:$B$61</definedName>
    <definedName name="Results_Stock_Race_187" localSheetId="14">'Work'!$A$1:$B$65</definedName>
    <definedName name="Results_Stock_Race_188" localSheetId="14">'Work'!$A$1:$B$44</definedName>
    <definedName name="Results_Stock_Race_189" localSheetId="14">'Work'!$A$1:$B$47</definedName>
    <definedName name="Results_Stock_Race_19" localSheetId="14">'Work'!$C$1:$D$39</definedName>
    <definedName name="Results_Stock_Race_190" localSheetId="14">'Work'!$A$1:$B$43</definedName>
    <definedName name="Results_Stock_Race_191" localSheetId="14">'Work'!$A$1:$B$44</definedName>
    <definedName name="Results_Stock_Race_192" localSheetId="14">'Work'!$A$1:$B$66</definedName>
    <definedName name="Results_Stock_Race_193" localSheetId="14">'Work'!$A$1:$B$64</definedName>
    <definedName name="Results_Stock_Race_194" localSheetId="14">'Work'!$A$1:$B$64</definedName>
    <definedName name="Results_Stock_Race_195" localSheetId="14">'Work'!$A$1:$B$55</definedName>
    <definedName name="Results_Stock_Race_196" localSheetId="14">'Work'!$A$1:$B$62</definedName>
    <definedName name="Results_Stock_Race_197" localSheetId="14">'Work'!$A$1:$B$79</definedName>
    <definedName name="Results_Stock_Race_198" localSheetId="14">'Work'!$A$1:$B$79</definedName>
    <definedName name="Results_Stock_Race_199" localSheetId="14">'Work'!$A$1:$B$82</definedName>
    <definedName name="Results_Stock_Race_2" localSheetId="14">'Work'!$E$1:$F$17</definedName>
    <definedName name="Results_Stock_Race_20" localSheetId="14">'Work'!$C$1:$D$45</definedName>
    <definedName name="Results_Stock_Race_200" localSheetId="14">'Work'!$A$1:$B$90</definedName>
    <definedName name="Results_Stock_Race_201" localSheetId="14">'Work'!$A$1:$B$90</definedName>
    <definedName name="Results_Stock_Race_202" localSheetId="14">'Work'!$A$1:$B$91</definedName>
    <definedName name="Results_Stock_Race_203" localSheetId="14">'Work'!$A$1:$B$83</definedName>
    <definedName name="Results_Stock_Race_204" localSheetId="14">'Work'!$A$1:$B$86</definedName>
    <definedName name="Results_Stock_Race_205" localSheetId="14">'Work'!$A$1:$B$78</definedName>
    <definedName name="Results_Stock_Race_206" localSheetId="14">'Work'!$A$1:$B$74</definedName>
    <definedName name="Results_Stock_Race_207" localSheetId="14">'Work'!$A$1:$B$69</definedName>
    <definedName name="Results_Stock_Race_208" localSheetId="14">'Work'!$A$1:$B$82</definedName>
    <definedName name="Results_Stock_Race_209" localSheetId="14">'Work'!$A$1:$B$79</definedName>
    <definedName name="Results_Stock_Race_21" localSheetId="14">'Work'!$C$1:$D$43</definedName>
    <definedName name="Results_Stock_Race_210" localSheetId="14">'Work'!$A$1:$B$76</definedName>
    <definedName name="Results_Stock_Race_211" localSheetId="14">'Work'!$A$1:$B$77</definedName>
    <definedName name="Results_Stock_Race_212" localSheetId="14">'Work'!$A$1:$B$76</definedName>
    <definedName name="Results_Stock_Race_213" localSheetId="14">'Work'!$A$1:$B$83</definedName>
    <definedName name="Results_Stock_Race_214" localSheetId="14">'Work'!$A$1:$B$73</definedName>
    <definedName name="Results_Stock_Race_215" localSheetId="14">'Work'!$A$1:$B$84</definedName>
    <definedName name="Results_Stock_Race_216" localSheetId="14">'Work'!$A$1:$B$82</definedName>
    <definedName name="Results_Stock_Race_217" localSheetId="14">'Work'!$A$1:$B$76</definedName>
    <definedName name="Results_Stock_Race_218" localSheetId="14">'Work'!$A$1:$B$79</definedName>
    <definedName name="Results_Stock_Race_219" localSheetId="14">'Work'!$A$1:$B$488</definedName>
    <definedName name="Results_Stock_Race_22" localSheetId="14">'Work'!$C$1:$D$46</definedName>
    <definedName name="Results_Stock_Race_220" localSheetId="14">'Work'!$A$1:$B$327</definedName>
    <definedName name="Results_Stock_Race_221" localSheetId="14">'Work'!$A$1:$B$486</definedName>
    <definedName name="Results_Stock_Race_222" localSheetId="14">'Work'!$A$1:$B$463</definedName>
    <definedName name="Results_Stock_Race_223" localSheetId="14">'Work'!$A$1:$B$479</definedName>
    <definedName name="Results_Stock_Race_224" localSheetId="14">'Work'!$A$1:$B$316</definedName>
    <definedName name="Results_Stock_Race_225" localSheetId="14">'Work'!$A$1:$B$326</definedName>
    <definedName name="Results_Stock_Race_226" localSheetId="14">'Work'!$A$1:$B$331</definedName>
    <definedName name="Results_Stock_Race_227" localSheetId="14">'Work'!$A$1:$B$278</definedName>
    <definedName name="Results_Stock_Race_228" localSheetId="14">'Work'!$A$1:$B$266</definedName>
    <definedName name="Results_Stock_Race_229" localSheetId="14">'Work'!$A$1:$B$253</definedName>
    <definedName name="Results_Stock_Race_23" localSheetId="14">'Work'!$C$1:$D$43</definedName>
    <definedName name="Results_Stock_Race_230" localSheetId="14">'Work'!$A$1:$B$276</definedName>
    <definedName name="Results_Stock_Race_231" localSheetId="14">'Work'!$A$1:$B$158</definedName>
    <definedName name="Results_Stock_Race_232" localSheetId="14">'Work'!$A$1:$B$164</definedName>
    <definedName name="Results_Stock_Race_233" localSheetId="14">'Work'!$A$1:$B$164</definedName>
    <definedName name="Results_Stock_Race_234" localSheetId="14">'Work'!$A$1:$B$136</definedName>
    <definedName name="Results_Stock_Race_235" localSheetId="14">'Work'!$A$1:$B$171</definedName>
    <definedName name="Results_Stock_Race_236" localSheetId="14">'Work'!$A$1:$B$165</definedName>
    <definedName name="Results_Stock_Race_237" localSheetId="14">'Work'!$A$1:$B$186</definedName>
    <definedName name="Results_Stock_Race_238" localSheetId="14">'Work'!$A$1:$B$118</definedName>
    <definedName name="Results_Stock_Race_239" localSheetId="14">'Work'!$A$1:$B$103</definedName>
    <definedName name="Results_Stock_Race_24" localSheetId="14">'Work'!$C$1:$D$39</definedName>
    <definedName name="Results_Stock_Race_240" localSheetId="14">'Work'!$A$1:$B$113</definedName>
    <definedName name="Results_Stock_Race_241" localSheetId="14">'Work'!$A$1:$B$120</definedName>
    <definedName name="Results_Stock_Race_242" localSheetId="14">'Work'!$A$1:$B$118</definedName>
    <definedName name="Results_Stock_Race_243" localSheetId="14">'Work'!$A$1:$B$121</definedName>
    <definedName name="Results_Stock_Race_244" localSheetId="14">'Work'!$A$1:$B$125</definedName>
    <definedName name="Results_Stock_Race_245" localSheetId="14">'Work'!$A$1:$B$116</definedName>
    <definedName name="Results_Stock_Race_246" localSheetId="14">'Work'!$A$1:$B$130</definedName>
    <definedName name="Results_Stock_Race_247" localSheetId="14">'Work'!$A$1:$B$114</definedName>
    <definedName name="Results_Stock_Race_248" localSheetId="14">'Work'!$A$1:$B$138</definedName>
    <definedName name="Results_Stock_Race_249" localSheetId="14">'Work'!$A$1:$B$125</definedName>
    <definedName name="Results_Stock_Race_25" localSheetId="14">'Work'!$C$1:$D$45</definedName>
    <definedName name="Results_Stock_Race_250" localSheetId="14">'Work'!$A$1:$B$127</definedName>
    <definedName name="Results_Stock_Race_251" localSheetId="14">'Work'!$A$1:$B$115</definedName>
    <definedName name="Results_Stock_Race_252" localSheetId="14">'Work'!$A$1:$B$136</definedName>
    <definedName name="Results_Stock_Race_253" localSheetId="14">'Work'!$A$1:$B$13</definedName>
    <definedName name="Results_Stock_Race_254" localSheetId="14">'Work'!$A$1:$B$7</definedName>
    <definedName name="Results_Stock_Race_255" localSheetId="14">'Work'!$A$1:$B$15</definedName>
    <definedName name="Results_Stock_Race_256" localSheetId="14">'Work'!$A$1:$B$12</definedName>
    <definedName name="Results_Stock_Race_257" localSheetId="14">'Work'!$A$1:$B$13</definedName>
    <definedName name="Results_Stock_Race_258" localSheetId="14">'Work'!$A$1:$B$15</definedName>
    <definedName name="Results_Stock_Race_259" localSheetId="14">'Work'!$A$1:$B$14</definedName>
    <definedName name="Results_Stock_Race_26" localSheetId="14">'Work'!$C$1:$D$43</definedName>
    <definedName name="Results_Stock_Race_260" localSheetId="14">'Work'!$A$1:$B$15</definedName>
    <definedName name="Results_Stock_Race_261" localSheetId="14">'Work'!$A$1:$B$13</definedName>
    <definedName name="Results_Stock_Race_262" localSheetId="14">'Work'!$A$1:$B$15</definedName>
    <definedName name="Results_Stock_Race_263" localSheetId="14">'Work'!$A$1:$B$14</definedName>
    <definedName name="Results_Stock_Race_264" localSheetId="14">'Work'!$A$1:$B$10</definedName>
    <definedName name="Results_Stock_Race_265" localSheetId="14">'Work'!$A$1:$B$5</definedName>
    <definedName name="Results_Stock_Race_266" localSheetId="14">'Work'!$A$1:$B$59</definedName>
    <definedName name="Results_Stock_Race_267" localSheetId="14">'Work'!$A$1:$B$59</definedName>
    <definedName name="Results_Stock_Race_268" localSheetId="14">'Work'!$A$1:$B$55</definedName>
    <definedName name="Results_Stock_Race_269" localSheetId="14">'Work'!$A$1:$B$52</definedName>
    <definedName name="Results_Stock_Race_27" localSheetId="14">'Work'!$C$1:$D$46</definedName>
    <definedName name="Results_Stock_Race_270" localSheetId="14">'Work'!$A$1:$B$56</definedName>
    <definedName name="Results_Stock_Race_271" localSheetId="14">'Work'!$A$1:$B$55</definedName>
    <definedName name="Results_Stock_Race_272" localSheetId="14">'Work'!$A$1:$B$54</definedName>
    <definedName name="Results_Stock_Race_273" localSheetId="14">'Work'!$A$1:$B$54</definedName>
    <definedName name="Results_Stock_Race_274" localSheetId="14">'Work'!$A$1:$B$52</definedName>
    <definedName name="Results_Stock_Race_275" localSheetId="14">'Work'!$A$1:$B$55</definedName>
    <definedName name="Results_Stock_Race_276" localSheetId="14">'Work'!$A$1:$B$52</definedName>
    <definedName name="Results_Stock_Race_277" localSheetId="14">'Work'!$A$1:$B$53</definedName>
    <definedName name="Results_Stock_Race_278" localSheetId="14">'Work'!$A$1:$B$51</definedName>
    <definedName name="Results_Stock_Race_279" localSheetId="14">'Work'!$A$1:$B$55</definedName>
    <definedName name="Results_Stock_Race_28" localSheetId="14">'Work'!$C$1:$D$43</definedName>
    <definedName name="Results_Stock_Race_280" localSheetId="14">'Work'!$A$1:$B$57</definedName>
    <definedName name="Results_Stock_Race_281" localSheetId="14">'Work'!$A$1:$B$64</definedName>
    <definedName name="Results_Stock_Race_282" localSheetId="14">'Work'!$A$1:$B$74</definedName>
    <definedName name="Results_Stock_Race_283" localSheetId="14">'Work'!$A$1:$B$71</definedName>
    <definedName name="Results_Stock_Race_284" localSheetId="14">'Work'!$A$1:$B$71</definedName>
    <definedName name="Results_Stock_Race_285" localSheetId="14">'Work'!$A$1:$B$77</definedName>
    <definedName name="Results_Stock_Race_286" localSheetId="14">'Work'!$A$1:$B$74</definedName>
    <definedName name="Results_Stock_Race_287" localSheetId="14">'Work'!$A$1:$B$75</definedName>
    <definedName name="Results_Stock_Race_288" localSheetId="14">'Work'!$A$1:$B$80</definedName>
    <definedName name="Results_Stock_Race_289" localSheetId="14">'Work'!$A$1:$B$72</definedName>
    <definedName name="Results_Stock_Race_29" localSheetId="14">'Work'!$C$1:$D$39</definedName>
    <definedName name="Results_Stock_Race_290" localSheetId="14">'Work'!$A$1:$B$75</definedName>
    <definedName name="Results_Stock_Race_291" localSheetId="14">'Work'!$A$1:$B$80</definedName>
    <definedName name="Results_Stock_Race_292" localSheetId="14">'Work'!$A$1:$B$66</definedName>
    <definedName name="Results_Stock_Race_293" localSheetId="14">'Work'!$A$1:$B$74</definedName>
    <definedName name="Results_Stock_Race_294" localSheetId="14">'Work'!$A$1:$B$92</definedName>
    <definedName name="Results_Stock_Race_295" localSheetId="14">'Work'!$A$1:$B$96</definedName>
    <definedName name="Results_Stock_Race_296" localSheetId="14">'Work'!$A$1:$B$96</definedName>
    <definedName name="Results_Stock_Race_297" localSheetId="14">'Work'!$A$1:$B$72</definedName>
    <definedName name="Results_Stock_Race_298" localSheetId="14">'Work'!$A$1:$B$85</definedName>
    <definedName name="Results_Stock_Race_299" localSheetId="14">'Work'!$A$1:$B$86</definedName>
    <definedName name="Results_Stock_Race_3" localSheetId="14">'Work'!$E$1:$F$17</definedName>
    <definedName name="Results_Stock_Race_30" localSheetId="14">'Work'!$C$1:$D$45</definedName>
    <definedName name="Results_Stock_Race_300" localSheetId="14">'Work'!$A$1:$B$88</definedName>
    <definedName name="Results_Stock_Race_301" localSheetId="14">'Work'!$A$1:$B$91</definedName>
    <definedName name="Results_Stock_Race_302" localSheetId="14">'Work'!$A$1:$B$58</definedName>
    <definedName name="Results_Stock_Race_303" localSheetId="14">'Work'!$A$1:$B$59</definedName>
    <definedName name="Results_Stock_Race_304" localSheetId="14">'Work'!$A$1:$B$57</definedName>
    <definedName name="Results_Stock_Race_305" localSheetId="14">'Work'!$A$1:$B$58</definedName>
    <definedName name="Results_Stock_Race_306" localSheetId="14">'Work'!$A$1:$B$82</definedName>
    <definedName name="Results_Stock_Race_307" localSheetId="14">'Work'!$A$1:$B$89</definedName>
    <definedName name="Results_Stock_Race_308" localSheetId="14">'Work'!$A$1:$B$84</definedName>
    <definedName name="Results_Stock_Race_309" localSheetId="14">'Work'!$A$1:$B$79</definedName>
    <definedName name="Results_Stock_Race_31" localSheetId="14">'Work'!$C$1:$D$43</definedName>
    <definedName name="Results_Stock_Race_310" localSheetId="14">'Work'!$A$1:$B$107</definedName>
    <definedName name="Results_Stock_Race_311" localSheetId="14">'Work'!$A$1:$B$91</definedName>
    <definedName name="Results_Stock_Race_312" localSheetId="14">'Work'!$A$1:$B$99</definedName>
    <definedName name="Results_Stock_Race_313" localSheetId="14">'Work'!$A$1:$B$92</definedName>
    <definedName name="Results_Stock_Race_314" localSheetId="14">'Work'!$A$1:$B$206</definedName>
    <definedName name="Results_Stock_Race_315" localSheetId="14">'Work'!$A$1:$B$189</definedName>
    <definedName name="Results_Stock_Race_316" localSheetId="14">'Work'!$A$1:$B$166</definedName>
    <definedName name="Results_Stock_Race_317" localSheetId="14">'Work'!$A$1:$B$199</definedName>
    <definedName name="Results_Stock_Race_318" localSheetId="14">'Work'!$A$1:$B$204</definedName>
    <definedName name="Results_Stock_Race_319" localSheetId="14">'Work'!$A$1:$B$193</definedName>
    <definedName name="Results_Stock_Race_32" localSheetId="14">'Work'!$C$1:$D$46</definedName>
    <definedName name="Results_Stock_Race_33" localSheetId="14">'Work'!$C$1:$D$43</definedName>
    <definedName name="Results_Stock_Race_34" localSheetId="14">'Work'!$C$1:$D$39</definedName>
    <definedName name="Results_Stock_Race_35" localSheetId="14">'Work'!$C$1:$D$45</definedName>
    <definedName name="Results_Stock_Race_36" localSheetId="14">'Work'!$C$1:$D$43</definedName>
    <definedName name="Results_Stock_Race_37" localSheetId="14">'Work'!$C$1:$D$17</definedName>
    <definedName name="Results_Stock_Race_38" localSheetId="14">'Work'!$C$1:$D$17</definedName>
    <definedName name="Results_Stock_Race_39" localSheetId="14">'Work'!$C$1:$D$17</definedName>
    <definedName name="Results_Stock_Race_4" localSheetId="14">'Work'!$E$1:$F$17</definedName>
    <definedName name="Results_Stock_Race_40" localSheetId="14">'Work'!$C$1:$D$17</definedName>
    <definedName name="Results_Stock_Race_41" localSheetId="14">'Work'!$C$1:$D$17</definedName>
    <definedName name="Results_Stock_Race_42" localSheetId="14">'Work'!$C$1:$D$30</definedName>
    <definedName name="Results_Stock_Race_43" localSheetId="14">'Work'!$C$1:$D$17</definedName>
    <definedName name="Results_Stock_Race_44" localSheetId="14">'Work'!$C$1:$D$30</definedName>
    <definedName name="Results_Stock_Race_45" localSheetId="14">'Work'!$C$1:$D$30</definedName>
    <definedName name="Results_Stock_Race_46" localSheetId="14">'Work'!$C$1:$D$30</definedName>
    <definedName name="Results_Stock_Race_47" localSheetId="14">'Work'!$C$1:$D$17</definedName>
    <definedName name="Results_Stock_Race_48" localSheetId="14">'Work'!$C$1:$D$17</definedName>
    <definedName name="Results_Stock_Race_49" localSheetId="14">'Work'!$C$1:$D$17</definedName>
    <definedName name="Results_Stock_Race_5" localSheetId="14">'Work'!$E$1:$F$17</definedName>
    <definedName name="Results_Stock_Race_50" localSheetId="14">'Work'!$C$1:$D$17</definedName>
    <definedName name="Results_Stock_Race_51" localSheetId="14">'Work'!$C$1:$D$17</definedName>
    <definedName name="Results_Stock_Race_52" localSheetId="14">'Work'!$C$1:$D$17</definedName>
    <definedName name="Results_Stock_Race_53" localSheetId="14">'Work'!$C$1:$D$17</definedName>
    <definedName name="Results_Stock_Race_54" localSheetId="14">'Work'!$C$1:$D$17</definedName>
    <definedName name="Results_Stock_Race_55" localSheetId="14">'Work'!$C$1:$D$17</definedName>
    <definedName name="Results_Stock_Race_56" localSheetId="14">'Work'!$C$1:$D$17</definedName>
    <definedName name="Results_Stock_Race_57" localSheetId="14">'Work'!$C$1:$D$17</definedName>
    <definedName name="Results_Stock_Race_58" localSheetId="14">'Work'!$C$1:$D$17</definedName>
    <definedName name="Results_Stock_Race_59" localSheetId="14">'Work'!$C$1:$D$17</definedName>
    <definedName name="Results_Stock_Race_6" localSheetId="14">'Work'!$E$1:$F$17</definedName>
    <definedName name="Results_Stock_Race_60" localSheetId="14">'Work'!$C$1:$D$17</definedName>
    <definedName name="Results_Stock_Race_61" localSheetId="14">'Work'!$C$1:$D$17</definedName>
    <definedName name="Results_Stock_Race_62" localSheetId="14">'Work'!$C$1:$D$17</definedName>
    <definedName name="Results_Stock_Race_63" localSheetId="14">'Work'!$C$1:$D$17</definedName>
    <definedName name="Results_Stock_Race_64" localSheetId="14">'Work'!$C$1:$D$17</definedName>
    <definedName name="Results_Stock_Race_65" localSheetId="14">'Work'!$C$1:$D$17</definedName>
    <definedName name="Results_Stock_Race_66" localSheetId="14">'Work'!$C$1:$D$17</definedName>
    <definedName name="Results_Stock_Race_67" localSheetId="14">'Work'!$C$1:$D$17</definedName>
    <definedName name="Results_Stock_Race_68" localSheetId="14">'Work'!$C$1:$D$17</definedName>
    <definedName name="Results_Stock_Race_69" localSheetId="14">'Work'!$C$1:$D$17</definedName>
    <definedName name="Results_Stock_Race_7" localSheetId="14">'Work'!$E$1:$F$17</definedName>
    <definedName name="Results_Stock_Race_70" localSheetId="14">'Work'!$C$1:$D$17</definedName>
    <definedName name="Results_Stock_Race_71" localSheetId="14">'Work'!$C$1:$D$17</definedName>
    <definedName name="Results_Stock_Race_72" localSheetId="14">'Work'!$C$1:$D$17</definedName>
    <definedName name="Results_Stock_Race_73" localSheetId="14">'Work'!$C$1:$D$17</definedName>
    <definedName name="Results_Stock_Race_74" localSheetId="14">'Work'!$C$1:$D$17</definedName>
    <definedName name="Results_Stock_Race_75" localSheetId="14">'Work'!$C$1:$D$17</definedName>
    <definedName name="Results_Stock_Race_76" localSheetId="14">'Work'!$C$1:$D$17</definedName>
    <definedName name="Results_Stock_Race_77" localSheetId="14">'Work'!$C$1:$D$17</definedName>
    <definedName name="Results_Stock_Race_78" localSheetId="14">'Work'!$C$1:$D$17</definedName>
    <definedName name="Results_Stock_Race_79" localSheetId="14">'Work'!$C$1:$D$17</definedName>
    <definedName name="Results_Stock_Race_8" localSheetId="14">'Work'!$C$1:$D$17</definedName>
    <definedName name="Results_Stock_Race_80" localSheetId="14">'Work'!$C$1:$D$17</definedName>
    <definedName name="Results_Stock_Race_81" localSheetId="14">'Work'!$C$1:$D$17</definedName>
    <definedName name="Results_Stock_Race_82" localSheetId="14">'Work'!$C$1:$D$17</definedName>
    <definedName name="Results_Stock_Race_83" localSheetId="14">'Work'!$C$1:$D$17</definedName>
    <definedName name="Results_Stock_Race_84" localSheetId="14">'Work'!$C$1:$D$17</definedName>
    <definedName name="Results_Stock_Race_85" localSheetId="14">'Work'!$C$1:$D$17</definedName>
    <definedName name="Results_Stock_Race_86" localSheetId="14">'Work'!$C$1:$D$17</definedName>
    <definedName name="Results_Stock_Race_87" localSheetId="14">'Work'!$C$1:$D$20</definedName>
    <definedName name="Results_Stock_Race_88" localSheetId="14">'Work'!$A$1:$B$10</definedName>
    <definedName name="Results_Stock_Race_89" localSheetId="14">'Work'!$A$1:$B$32</definedName>
    <definedName name="Results_Stock_Race_9" localSheetId="14">'Work'!$C$1:$D$17</definedName>
    <definedName name="Results_Stock_Race_90" localSheetId="14">'Work'!$A$1:$B$52</definedName>
    <definedName name="Results_Stock_Race_91" localSheetId="14">'Work'!$A$1:$B$32</definedName>
    <definedName name="Results_Stock_Race_92" localSheetId="14">'Work'!$A$1:$B$25</definedName>
    <definedName name="Results_Stock_Race_93" localSheetId="14">'Work'!$A$1:$B$13</definedName>
    <definedName name="Results_Stock_Race_94" localSheetId="14">'Work'!$A$1:$B$8</definedName>
    <definedName name="Results_Stock_Race_95" localSheetId="14">'Work'!$A$1:$B$3</definedName>
    <definedName name="Results_Stock_Race_96" localSheetId="14">'Work'!$A$1:$B$5</definedName>
    <definedName name="Results_Stock_Race_97" localSheetId="14">'Work'!$A$1:$B$31</definedName>
    <definedName name="Results_Stock_Race_98" localSheetId="14">'Work'!$A$1:$B$13</definedName>
    <definedName name="Rotation">#REF!</definedName>
    <definedName name="Software">'Instructions'!$E$16:$E$17</definedName>
    <definedName name="Style">#REF!</definedName>
  </definedNames>
  <calcPr fullCalcOnLoad="1"/>
</workbook>
</file>

<file path=xl/sharedStrings.xml><?xml version="1.0" encoding="utf-8"?>
<sst xmlns="http://schemas.openxmlformats.org/spreadsheetml/2006/main" count="648" uniqueCount="120">
  <si>
    <t>Heat</t>
  </si>
  <si>
    <t>Driver</t>
  </si>
  <si>
    <t>Laps</t>
  </si>
  <si>
    <t>Division</t>
  </si>
  <si>
    <t>Sliders</t>
  </si>
  <si>
    <t>Crashers</t>
  </si>
  <si>
    <t>Placing</t>
  </si>
  <si>
    <t>Consistency</t>
  </si>
  <si>
    <t>Speed</t>
  </si>
  <si>
    <t>Cam</t>
  </si>
  <si>
    <t>Karl</t>
  </si>
  <si>
    <t>Points</t>
  </si>
  <si>
    <t>Race</t>
  </si>
  <si>
    <t>Bonus</t>
  </si>
  <si>
    <t>Total</t>
  </si>
  <si>
    <t>Handicap</t>
  </si>
  <si>
    <t>Adjustment</t>
  </si>
  <si>
    <t>New</t>
  </si>
  <si>
    <t>Meeting Points</t>
  </si>
  <si>
    <t>Consistency Final</t>
  </si>
  <si>
    <t>Speed Final</t>
  </si>
  <si>
    <t>Rank</t>
  </si>
  <si>
    <t>Classic</t>
  </si>
  <si>
    <t>Tracey</t>
  </si>
  <si>
    <t>Kev</t>
  </si>
  <si>
    <t>Dave G</t>
  </si>
  <si>
    <t>Chad</t>
  </si>
  <si>
    <t>Garth</t>
  </si>
  <si>
    <t>Geoff</t>
  </si>
  <si>
    <t>Barry</t>
  </si>
  <si>
    <t>Matelen</t>
  </si>
  <si>
    <t>Ben</t>
  </si>
  <si>
    <t>Sarah</t>
  </si>
  <si>
    <t>Hayley</t>
  </si>
  <si>
    <t>Tyler</t>
  </si>
  <si>
    <t>Kate</t>
  </si>
  <si>
    <t>Luke</t>
  </si>
  <si>
    <t>Jayden</t>
  </si>
  <si>
    <t>Richard</t>
  </si>
  <si>
    <t>Chris</t>
  </si>
  <si>
    <t>Drew</t>
  </si>
  <si>
    <t xml:space="preserve"> </t>
  </si>
  <si>
    <t>Em</t>
  </si>
  <si>
    <t>Dave H</t>
  </si>
  <si>
    <t>Bill</t>
  </si>
  <si>
    <t>QT</t>
  </si>
  <si>
    <t>Starting</t>
  </si>
  <si>
    <t>Start Time</t>
  </si>
  <si>
    <t>Current</t>
  </si>
  <si>
    <t>Jarad</t>
  </si>
  <si>
    <t>Adjusted</t>
  </si>
  <si>
    <t>Feb</t>
  </si>
  <si>
    <t>Mar</t>
  </si>
  <si>
    <t>Nod</t>
  </si>
  <si>
    <t>Jarrad</t>
  </si>
  <si>
    <t>Average</t>
  </si>
  <si>
    <t>Race Meet</t>
  </si>
  <si>
    <t>Track</t>
  </si>
  <si>
    <t>Date</t>
  </si>
  <si>
    <t/>
  </si>
  <si>
    <t>Prev Race</t>
  </si>
  <si>
    <t>No Racers</t>
  </si>
  <si>
    <t>Stock</t>
  </si>
  <si>
    <t>Modified</t>
  </si>
  <si>
    <t>RO</t>
  </si>
  <si>
    <t>Junior</t>
  </si>
  <si>
    <t>Bonus points</t>
  </si>
  <si>
    <t>Bad Starts</t>
  </si>
  <si>
    <t>Time</t>
  </si>
  <si>
    <t>Race No</t>
  </si>
  <si>
    <t>Driver Changes:0</t>
  </si>
  <si>
    <t>Play sound at</t>
  </si>
  <si>
    <t>Software</t>
  </si>
  <si>
    <t>Auto start</t>
  </si>
  <si>
    <t>Times</t>
  </si>
  <si>
    <t>Very Long</t>
  </si>
  <si>
    <t>Long</t>
  </si>
  <si>
    <t>Medium</t>
  </si>
  <si>
    <t>Short</t>
  </si>
  <si>
    <t>Driver Changes:6</t>
  </si>
  <si>
    <t>Driver Changes:5</t>
  </si>
  <si>
    <t>Driver Changes:4</t>
  </si>
  <si>
    <t>Driver Changes:3</t>
  </si>
  <si>
    <t>Driver Changes:2</t>
  </si>
  <si>
    <t>Driver Changes:1</t>
  </si>
  <si>
    <t>LapTimer</t>
  </si>
  <si>
    <t>UltimateRacer</t>
  </si>
  <si>
    <t>Events</t>
  </si>
  <si>
    <t>Event</t>
  </si>
  <si>
    <t>Lane 1</t>
  </si>
  <si>
    <t>Lane 2</t>
  </si>
  <si>
    <t>Lane 3</t>
  </si>
  <si>
    <t>Lane 4</t>
  </si>
  <si>
    <t>Division/Handicaps</t>
  </si>
  <si>
    <t>Start Colour</t>
  </si>
  <si>
    <t>Up Now</t>
  </si>
  <si>
    <t>Up Next</t>
  </si>
  <si>
    <t>Div</t>
  </si>
  <si>
    <t>Delay</t>
  </si>
  <si>
    <t>Pause</t>
  </si>
  <si>
    <t>Current Standings</t>
  </si>
  <si>
    <t>Lane Colours</t>
  </si>
  <si>
    <t>Apr</t>
  </si>
  <si>
    <t>Villene</t>
  </si>
  <si>
    <t>Berger</t>
  </si>
  <si>
    <t>Irvine</t>
  </si>
  <si>
    <t>Senna</t>
  </si>
  <si>
    <t>John</t>
  </si>
  <si>
    <t>Sarah E</t>
  </si>
  <si>
    <t>empty</t>
  </si>
  <si>
    <t>May</t>
  </si>
  <si>
    <t>Graham</t>
  </si>
  <si>
    <t>Emma</t>
  </si>
  <si>
    <t>June</t>
  </si>
  <si>
    <t>July</t>
  </si>
  <si>
    <t>Steve</t>
  </si>
  <si>
    <t>Aug</t>
  </si>
  <si>
    <t>Karl's</t>
  </si>
  <si>
    <t>Callum</t>
  </si>
  <si>
    <t>Sep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</si>
</sst>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:ss\ AM/PM"/>
    <numFmt numFmtId="173" formatCode="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dd\,\ d\ mmmm\ yyyy"/>
    <numFmt numFmtId="179" formatCode="[$-F800]dddd\,\ mmmm\ dd\,\ yyyy"/>
    <numFmt numFmtId="180" formatCode="0.000000000000000000000000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12"/>
      <name val="Arial"/>
      <family val="0"/>
    </font>
    <font>
      <b/>
      <i/>
      <sz val="14"/>
      <name val="Arial"/>
      <family val="0"/>
    </font>
    <font>
      <b/>
      <sz val="2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16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6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6" xfId="0" applyFill="1" applyBorder="1" applyAlignment="1">
      <alignment/>
    </xf>
    <xf numFmtId="0" fontId="4" fillId="26" borderId="10" xfId="0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4" fillId="26" borderId="14" xfId="0" applyFont="1" applyFill="1" applyBorder="1" applyAlignment="1">
      <alignment/>
    </xf>
    <xf numFmtId="0" fontId="4" fillId="26" borderId="16" xfId="0" applyFont="1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26" borderId="22" xfId="0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19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4" fillId="26" borderId="17" xfId="0" applyFont="1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4" fillId="26" borderId="23" xfId="0" applyFont="1" applyFill="1" applyBorder="1" applyAlignment="1">
      <alignment/>
    </xf>
    <xf numFmtId="0" fontId="0" fillId="24" borderId="23" xfId="0" applyFill="1" applyBorder="1" applyAlignment="1">
      <alignment/>
    </xf>
    <xf numFmtId="0" fontId="0" fillId="25" borderId="23" xfId="0" applyFill="1" applyBorder="1" applyAlignment="1">
      <alignment/>
    </xf>
    <xf numFmtId="0" fontId="0" fillId="17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45" fontId="0" fillId="0" borderId="10" xfId="0" applyNumberFormat="1" applyBorder="1" applyAlignment="1">
      <alignment/>
    </xf>
    <xf numFmtId="45" fontId="0" fillId="0" borderId="11" xfId="0" applyNumberFormat="1" applyBorder="1" applyAlignment="1">
      <alignment/>
    </xf>
    <xf numFmtId="45" fontId="0" fillId="0" borderId="12" xfId="0" applyNumberFormat="1" applyBorder="1" applyAlignment="1">
      <alignment/>
    </xf>
    <xf numFmtId="45" fontId="0" fillId="0" borderId="18" xfId="0" applyNumberFormat="1" applyBorder="1" applyAlignment="1">
      <alignment/>
    </xf>
    <xf numFmtId="45" fontId="0" fillId="0" borderId="0" xfId="0" applyNumberFormat="1" applyAlignment="1">
      <alignment/>
    </xf>
    <xf numFmtId="173" fontId="0" fillId="0" borderId="20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4" xfId="0" applyNumberFormat="1" applyFill="1" applyBorder="1" applyAlignment="1">
      <alignment/>
    </xf>
    <xf numFmtId="173" fontId="0" fillId="0" borderId="16" xfId="0" applyNumberFormat="1" applyBorder="1" applyAlignment="1">
      <alignment/>
    </xf>
    <xf numFmtId="0" fontId="0" fillId="0" borderId="19" xfId="0" applyFill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2" xfId="0" applyNumberFormat="1" applyFill="1" applyBorder="1" applyAlignment="1">
      <alignment/>
    </xf>
    <xf numFmtId="173" fontId="0" fillId="0" borderId="10" xfId="0" applyNumberFormat="1" applyBorder="1" applyAlignment="1">
      <alignment/>
    </xf>
    <xf numFmtId="0" fontId="0" fillId="0" borderId="22" xfId="0" applyFill="1" applyBorder="1" applyAlignment="1">
      <alignment/>
    </xf>
    <xf numFmtId="1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17" borderId="11" xfId="0" applyFill="1" applyBorder="1" applyAlignment="1">
      <alignment/>
    </xf>
    <xf numFmtId="0" fontId="0" fillId="20" borderId="0" xfId="0" applyFill="1" applyAlignment="1">
      <alignment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1" fontId="0" fillId="20" borderId="11" xfId="0" applyNumberFormat="1" applyFill="1" applyBorder="1" applyAlignment="1">
      <alignment/>
    </xf>
    <xf numFmtId="173" fontId="0" fillId="20" borderId="11" xfId="0" applyNumberFormat="1" applyFill="1" applyBorder="1" applyAlignment="1">
      <alignment/>
    </xf>
    <xf numFmtId="1" fontId="0" fillId="20" borderId="12" xfId="0" applyNumberFormat="1" applyFill="1" applyBorder="1" applyAlignment="1">
      <alignment/>
    </xf>
    <xf numFmtId="173" fontId="0" fillId="20" borderId="12" xfId="0" applyNumberFormat="1" applyFill="1" applyBorder="1" applyAlignment="1">
      <alignment/>
    </xf>
    <xf numFmtId="1" fontId="0" fillId="20" borderId="18" xfId="0" applyNumberFormat="1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21" borderId="22" xfId="0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24" xfId="0" applyFill="1" applyBorder="1" applyAlignment="1">
      <alignment/>
    </xf>
    <xf numFmtId="0" fontId="0" fillId="21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21" borderId="10" xfId="0" applyFill="1" applyBorder="1" applyAlignment="1">
      <alignment horizontal="center"/>
    </xf>
    <xf numFmtId="0" fontId="0" fillId="0" borderId="12" xfId="0" applyNumberFormat="1" applyBorder="1" applyAlignment="1">
      <alignment/>
    </xf>
    <xf numFmtId="21" fontId="0" fillId="0" borderId="12" xfId="0" applyNumberFormat="1" applyBorder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7" fillId="0" borderId="0" xfId="0" applyNumberFormat="1" applyFont="1" applyBorder="1" applyAlignment="1">
      <alignment vertical="center"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11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Font="1" applyAlignment="1">
      <alignment/>
    </xf>
    <xf numFmtId="173" fontId="28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73" fontId="29" fillId="0" borderId="0" xfId="0" applyNumberFormat="1" applyFont="1" applyFill="1" applyAlignment="1">
      <alignment/>
    </xf>
    <xf numFmtId="45" fontId="1" fillId="0" borderId="0" xfId="0" applyNumberFormat="1" applyFont="1" applyFill="1" applyAlignment="1">
      <alignment horizontal="right"/>
    </xf>
    <xf numFmtId="45" fontId="33" fillId="0" borderId="0" xfId="0" applyNumberFormat="1" applyFont="1" applyFill="1" applyAlignment="1">
      <alignment horizontal="right"/>
    </xf>
    <xf numFmtId="45" fontId="1" fillId="0" borderId="0" xfId="0" applyNumberFormat="1" applyFont="1" applyAlignment="1">
      <alignment horizontal="right"/>
    </xf>
    <xf numFmtId="45" fontId="1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2" fontId="1" fillId="0" borderId="0" xfId="0" applyNumberFormat="1" applyFont="1" applyFill="1" applyAlignment="1">
      <alignment horizontal="right"/>
    </xf>
    <xf numFmtId="21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24" borderId="10" xfId="0" applyFont="1" applyFill="1" applyBorder="1" applyAlignment="1">
      <alignment/>
    </xf>
    <xf numFmtId="0" fontId="0" fillId="17" borderId="2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23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17" borderId="22" xfId="0" applyFill="1" applyBorder="1" applyAlignment="1">
      <alignment/>
    </xf>
    <xf numFmtId="0" fontId="0" fillId="24" borderId="22" xfId="0" applyFill="1" applyBorder="1" applyAlignment="1">
      <alignment/>
    </xf>
    <xf numFmtId="0" fontId="4" fillId="26" borderId="22" xfId="0" applyFont="1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1" xfId="0" applyFill="1" applyBorder="1" applyAlignment="1">
      <alignment/>
    </xf>
    <xf numFmtId="0" fontId="34" fillId="0" borderId="0" xfId="0" applyFont="1" applyAlignment="1">
      <alignment/>
    </xf>
    <xf numFmtId="173" fontId="25" fillId="0" borderId="0" xfId="0" applyNumberFormat="1" applyFont="1" applyFill="1" applyAlignment="1">
      <alignment/>
    </xf>
    <xf numFmtId="173" fontId="34" fillId="0" borderId="0" xfId="0" applyNumberFormat="1" applyFont="1" applyFill="1" applyAlignment="1">
      <alignment/>
    </xf>
    <xf numFmtId="45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NumberFormat="1" applyFont="1" applyAlignment="1">
      <alignment/>
    </xf>
    <xf numFmtId="0" fontId="31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0" fillId="21" borderId="22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21" borderId="24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79" fontId="0" fillId="0" borderId="16" xfId="0" applyNumberFormat="1" applyFill="1" applyBorder="1" applyAlignment="1">
      <alignment horizontal="left"/>
    </xf>
    <xf numFmtId="179" fontId="0" fillId="0" borderId="21" xfId="0" applyNumberFormat="1" applyFill="1" applyBorder="1" applyAlignment="1">
      <alignment horizontal="left"/>
    </xf>
    <xf numFmtId="179" fontId="0" fillId="0" borderId="17" xfId="0" applyNumberFormat="1" applyFill="1" applyBorder="1" applyAlignment="1">
      <alignment horizontal="left"/>
    </xf>
    <xf numFmtId="45" fontId="30" fillId="0" borderId="13" xfId="0" applyNumberFormat="1" applyFont="1" applyFill="1" applyBorder="1" applyAlignment="1">
      <alignment horizontal="center" vertical="center"/>
    </xf>
    <xf numFmtId="45" fontId="30" fillId="0" borderId="20" xfId="0" applyNumberFormat="1" applyFont="1" applyFill="1" applyBorder="1" applyAlignment="1">
      <alignment horizontal="center" vertical="center"/>
    </xf>
    <xf numFmtId="45" fontId="30" fillId="0" borderId="19" xfId="0" applyNumberFormat="1" applyFont="1" applyFill="1" applyBorder="1" applyAlignment="1">
      <alignment horizontal="center" vertical="center"/>
    </xf>
    <xf numFmtId="45" fontId="30" fillId="0" borderId="14" xfId="0" applyNumberFormat="1" applyFont="1" applyFill="1" applyBorder="1" applyAlignment="1">
      <alignment horizontal="center" vertical="center"/>
    </xf>
    <xf numFmtId="45" fontId="30" fillId="0" borderId="0" xfId="0" applyNumberFormat="1" applyFont="1" applyFill="1" applyBorder="1" applyAlignment="1">
      <alignment horizontal="center" vertical="center"/>
    </xf>
    <xf numFmtId="45" fontId="30" fillId="0" borderId="15" xfId="0" applyNumberFormat="1" applyFont="1" applyFill="1" applyBorder="1" applyAlignment="1">
      <alignment horizontal="center" vertical="center"/>
    </xf>
    <xf numFmtId="45" fontId="30" fillId="0" borderId="16" xfId="0" applyNumberFormat="1" applyFont="1" applyFill="1" applyBorder="1" applyAlignment="1">
      <alignment horizontal="center" vertical="center"/>
    </xf>
    <xf numFmtId="45" fontId="30" fillId="0" borderId="21" xfId="0" applyNumberFormat="1" applyFont="1" applyFill="1" applyBorder="1" applyAlignment="1">
      <alignment horizontal="center" vertical="center"/>
    </xf>
    <xf numFmtId="45" fontId="30" fillId="0" borderId="1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C4:F23"/>
  <sheetViews>
    <sheetView workbookViewId="0" topLeftCell="C7">
      <selection activeCell="E34" sqref="E34"/>
    </sheetView>
  </sheetViews>
  <sheetFormatPr defaultColWidth="9.140625" defaultRowHeight="12.75"/>
  <cols>
    <col min="5" max="5" width="15.140625" style="0" customWidth="1"/>
  </cols>
  <sheetData>
    <row r="4" spans="3:6" ht="12.75">
      <c r="C4" t="s">
        <v>74</v>
      </c>
      <c r="E4" t="s">
        <v>75</v>
      </c>
      <c r="F4" s="117">
        <v>0.001388888888888889</v>
      </c>
    </row>
    <row r="5" spans="5:6" ht="12.75">
      <c r="E5" t="s">
        <v>76</v>
      </c>
      <c r="F5" s="117">
        <v>0.0010416666666666667</v>
      </c>
    </row>
    <row r="6" spans="5:6" ht="12.75">
      <c r="E6" t="s">
        <v>77</v>
      </c>
      <c r="F6" s="117">
        <v>0.0006944444444444445</v>
      </c>
    </row>
    <row r="7" spans="5:6" ht="12.75">
      <c r="E7" t="s">
        <v>78</v>
      </c>
      <c r="F7" s="117">
        <v>0.00034722222222222224</v>
      </c>
    </row>
    <row r="8" spans="5:6" ht="12.75">
      <c r="E8" t="s">
        <v>79</v>
      </c>
      <c r="F8" s="117">
        <v>0.001388888888888889</v>
      </c>
    </row>
    <row r="9" spans="5:6" ht="12.75">
      <c r="E9" t="s">
        <v>80</v>
      </c>
      <c r="F9" s="117">
        <v>0.001388888888888889</v>
      </c>
    </row>
    <row r="10" spans="5:6" ht="12.75">
      <c r="E10" t="s">
        <v>81</v>
      </c>
      <c r="F10" s="117">
        <v>0.001388888888888889</v>
      </c>
    </row>
    <row r="11" spans="5:6" ht="12.75">
      <c r="E11" t="s">
        <v>82</v>
      </c>
      <c r="F11" s="117">
        <v>0.001388888888888889</v>
      </c>
    </row>
    <row r="12" spans="5:6" ht="12.75">
      <c r="E12" t="s">
        <v>83</v>
      </c>
      <c r="F12" s="117">
        <v>0.0010416666666666667</v>
      </c>
    </row>
    <row r="13" spans="5:6" ht="12.75">
      <c r="E13" t="s">
        <v>84</v>
      </c>
      <c r="F13" s="117">
        <v>0.0006944444444444445</v>
      </c>
    </row>
    <row r="14" spans="5:6" ht="12.75">
      <c r="E14" t="s">
        <v>70</v>
      </c>
      <c r="F14" s="117">
        <v>0.00034722222222222224</v>
      </c>
    </row>
    <row r="16" spans="3:5" ht="12.75">
      <c r="C16" t="s">
        <v>72</v>
      </c>
      <c r="E16" t="s">
        <v>85</v>
      </c>
    </row>
    <row r="17" ht="12.75">
      <c r="E17" t="s">
        <v>86</v>
      </c>
    </row>
    <row r="19" spans="3:5" ht="12.75">
      <c r="C19" t="s">
        <v>87</v>
      </c>
      <c r="E19" t="s">
        <v>22</v>
      </c>
    </row>
    <row r="20" ht="12.75">
      <c r="E20" t="s">
        <v>62</v>
      </c>
    </row>
    <row r="21" ht="12.75">
      <c r="E21" t="s">
        <v>63</v>
      </c>
    </row>
    <row r="22" ht="12.75">
      <c r="E22" t="s">
        <v>64</v>
      </c>
    </row>
    <row r="23" ht="12.75">
      <c r="E23" t="s">
        <v>65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rgb="FFFFFFFF"/>
  </sheetPr>
  <dimension ref="A1:M43"/>
  <sheetViews>
    <sheetView workbookViewId="0" topLeftCell="A1">
      <selection activeCell="A3" sqref="A3:L32"/>
    </sheetView>
  </sheetViews>
  <sheetFormatPr defaultColWidth="9.140625" defaultRowHeight="12.75"/>
  <cols>
    <col min="3" max="3" width="9.140625" style="70" customWidth="1"/>
    <col min="6" max="6" width="9.140625" style="78" customWidth="1"/>
    <col min="14" max="14" width="15.00390625" style="0" customWidth="1"/>
    <col min="15" max="15" width="9.140625" style="61" customWidth="1"/>
  </cols>
  <sheetData>
    <row r="1" spans="1:13" ht="12.75">
      <c r="A1" s="1"/>
      <c r="B1" s="53" t="s">
        <v>1</v>
      </c>
      <c r="C1" s="76" t="s">
        <v>14</v>
      </c>
      <c r="D1" s="1" t="s">
        <v>50</v>
      </c>
      <c r="E1" s="46" t="s">
        <v>51</v>
      </c>
      <c r="F1" s="145" t="s">
        <v>52</v>
      </c>
      <c r="G1" s="46" t="s">
        <v>102</v>
      </c>
      <c r="H1" s="38" t="s">
        <v>110</v>
      </c>
      <c r="I1" s="38" t="s">
        <v>113</v>
      </c>
      <c r="J1" s="53" t="s">
        <v>114</v>
      </c>
      <c r="K1" s="45" t="s">
        <v>116</v>
      </c>
      <c r="L1" s="1" t="s">
        <v>119</v>
      </c>
      <c r="M1" s="38"/>
    </row>
    <row r="2" spans="1:13" ht="12.75">
      <c r="A2" s="2"/>
      <c r="B2" s="9" t="s">
        <v>55</v>
      </c>
      <c r="C2" s="64"/>
      <c r="D2" s="2"/>
      <c r="E2" s="143">
        <f>SUM(E3:E32)/COUNT(E3:E32)</f>
        <v>33.6875</v>
      </c>
      <c r="F2" s="143">
        <f>SUM(F3:F32)/COUNT(F3:F32)</f>
        <v>38.63636363636363</v>
      </c>
      <c r="G2" s="143">
        <f>SUM(G3:G32)/COUNT(G3:G32)</f>
        <v>28.928571428571427</v>
      </c>
      <c r="H2" s="143">
        <f>SUM(H3:H32)/COUNT(H3:H32)</f>
        <v>43.13333333333333</v>
      </c>
      <c r="I2" s="6"/>
      <c r="J2" s="143">
        <f>SUM(J3:J32)/COUNT(J3:J32)</f>
        <v>121.26666666666667</v>
      </c>
      <c r="K2" s="200">
        <f>SUM(K3:K32)/COUNT(K3:K32)</f>
        <v>83.17647058823529</v>
      </c>
      <c r="L2" s="200">
        <f>SUM(L3:L32)/COUNT(L3:L32)</f>
        <v>55.1875</v>
      </c>
      <c r="M2" s="9"/>
    </row>
    <row r="3" spans="1:13" ht="12.75">
      <c r="A3" s="3" t="s">
        <v>5</v>
      </c>
      <c r="B3" s="9" t="s">
        <v>29</v>
      </c>
      <c r="C3" s="64">
        <f aca="true" t="shared" si="0" ref="C3:C31">IF(L3="",IF(K3="",IF(J3="",IF(I3="",IF(H3="",IF(G3="",IF(F3="",IF(E3="",0,E3*100/E$2),F3*100/F$2),G3*100/G$2),H3*100/H$2),I3*100/I$2),J3*100/J$2),K3*100/K$2),L3*100/L$2)</f>
        <v>82.95615275813296</v>
      </c>
      <c r="D3" s="64"/>
      <c r="E3" s="6">
        <v>31</v>
      </c>
      <c r="F3" s="144">
        <v>39</v>
      </c>
      <c r="G3" s="66"/>
      <c r="H3" s="66"/>
      <c r="I3" s="66"/>
      <c r="J3" s="70"/>
      <c r="K3" s="69">
        <v>69</v>
      </c>
      <c r="L3" s="64"/>
      <c r="M3" s="70"/>
    </row>
    <row r="4" spans="1:13" ht="12.75">
      <c r="A4" s="3" t="s">
        <v>5</v>
      </c>
      <c r="B4" s="9" t="s">
        <v>31</v>
      </c>
      <c r="C4" s="64">
        <f t="shared" si="0"/>
        <v>106.90826727066818</v>
      </c>
      <c r="D4" s="64"/>
      <c r="E4" s="6">
        <v>32</v>
      </c>
      <c r="F4" s="144">
        <v>36</v>
      </c>
      <c r="G4" s="66">
        <v>30</v>
      </c>
      <c r="H4" s="66">
        <v>39</v>
      </c>
      <c r="I4" s="66"/>
      <c r="J4" s="70">
        <v>119</v>
      </c>
      <c r="K4" s="69">
        <v>93</v>
      </c>
      <c r="L4" s="64">
        <v>59</v>
      </c>
      <c r="M4" s="70"/>
    </row>
    <row r="5" spans="1:13" ht="12.75">
      <c r="A5" s="110" t="s">
        <v>5</v>
      </c>
      <c r="B5" s="109" t="s">
        <v>44</v>
      </c>
      <c r="C5" s="64">
        <f t="shared" si="0"/>
        <v>103.28425821064553</v>
      </c>
      <c r="D5" s="3"/>
      <c r="E5" s="6"/>
      <c r="F5" s="144"/>
      <c r="G5" s="6"/>
      <c r="H5" s="6">
        <v>45</v>
      </c>
      <c r="I5" s="6"/>
      <c r="J5" s="70">
        <v>123</v>
      </c>
      <c r="K5" s="69">
        <v>85</v>
      </c>
      <c r="L5" s="64">
        <v>57</v>
      </c>
      <c r="M5" s="70"/>
    </row>
    <row r="6" spans="1:13" ht="12.75">
      <c r="A6" s="3" t="s">
        <v>5</v>
      </c>
      <c r="B6" s="109" t="s">
        <v>118</v>
      </c>
      <c r="C6" s="64">
        <f t="shared" si="0"/>
        <v>90.60022650056625</v>
      </c>
      <c r="D6" s="3"/>
      <c r="E6" s="6"/>
      <c r="F6" s="144"/>
      <c r="G6" s="6"/>
      <c r="H6" s="6"/>
      <c r="I6" s="6"/>
      <c r="K6" s="5"/>
      <c r="L6" s="3">
        <v>50</v>
      </c>
      <c r="M6" s="70"/>
    </row>
    <row r="7" spans="1:12" ht="12.75">
      <c r="A7" s="3" t="s">
        <v>4</v>
      </c>
      <c r="B7" s="9" t="s">
        <v>9</v>
      </c>
      <c r="C7" s="64">
        <f t="shared" si="0"/>
        <v>106.90826727066818</v>
      </c>
      <c r="D7" s="64"/>
      <c r="E7" s="47">
        <v>40</v>
      </c>
      <c r="F7" s="144">
        <v>41</v>
      </c>
      <c r="G7" s="66">
        <v>33</v>
      </c>
      <c r="H7" s="66">
        <v>45</v>
      </c>
      <c r="I7" s="66"/>
      <c r="J7">
        <v>131</v>
      </c>
      <c r="K7" s="5">
        <v>79</v>
      </c>
      <c r="L7" s="64">
        <v>59</v>
      </c>
    </row>
    <row r="8" spans="1:12" ht="12.75">
      <c r="A8" s="3" t="s">
        <v>5</v>
      </c>
      <c r="B8" s="9" t="s">
        <v>26</v>
      </c>
      <c r="C8" s="64">
        <f t="shared" si="0"/>
        <v>101.4722536806342</v>
      </c>
      <c r="D8" s="64"/>
      <c r="E8" s="6">
        <v>37</v>
      </c>
      <c r="F8" s="144">
        <v>41</v>
      </c>
      <c r="G8" s="66">
        <v>32</v>
      </c>
      <c r="H8" s="6">
        <v>46</v>
      </c>
      <c r="I8" s="6"/>
      <c r="J8">
        <v>121</v>
      </c>
      <c r="K8" s="5">
        <v>96</v>
      </c>
      <c r="L8" s="3">
        <v>56</v>
      </c>
    </row>
    <row r="9" spans="1:12" ht="12.75">
      <c r="A9" s="3" t="s">
        <v>5</v>
      </c>
      <c r="B9" s="52" t="s">
        <v>39</v>
      </c>
      <c r="C9" s="64">
        <f t="shared" si="0"/>
        <v>94.2242355605889</v>
      </c>
      <c r="D9" s="3"/>
      <c r="E9" s="47"/>
      <c r="F9" s="144">
        <v>40</v>
      </c>
      <c r="G9" s="6"/>
      <c r="H9" s="6">
        <v>40</v>
      </c>
      <c r="I9" s="6"/>
      <c r="J9">
        <v>110</v>
      </c>
      <c r="K9" s="5">
        <v>84</v>
      </c>
      <c r="L9" s="3">
        <v>52</v>
      </c>
    </row>
    <row r="10" spans="1:12" ht="12.75">
      <c r="A10" s="3" t="s">
        <v>4</v>
      </c>
      <c r="B10" s="9" t="s">
        <v>25</v>
      </c>
      <c r="C10" s="64">
        <f t="shared" si="0"/>
        <v>114.15628539071348</v>
      </c>
      <c r="D10" s="3"/>
      <c r="E10" s="6"/>
      <c r="F10" s="144">
        <v>46</v>
      </c>
      <c r="G10" s="6">
        <v>34</v>
      </c>
      <c r="H10" s="6">
        <v>50</v>
      </c>
      <c r="I10" s="6"/>
      <c r="J10">
        <v>141</v>
      </c>
      <c r="K10" s="5"/>
      <c r="L10" s="3">
        <v>63</v>
      </c>
    </row>
    <row r="11" spans="1:13" ht="12.75">
      <c r="A11" s="3" t="s">
        <v>5</v>
      </c>
      <c r="B11" s="9" t="s">
        <v>43</v>
      </c>
      <c r="C11" s="64">
        <f t="shared" si="0"/>
        <v>86.41975308641976</v>
      </c>
      <c r="D11" s="3"/>
      <c r="E11" s="6"/>
      <c r="F11" s="144">
        <v>41</v>
      </c>
      <c r="G11" s="47">
        <v>25</v>
      </c>
      <c r="H11" s="6"/>
      <c r="I11" s="6"/>
      <c r="J11" s="70"/>
      <c r="K11" s="69"/>
      <c r="L11" s="3"/>
      <c r="M11" s="70"/>
    </row>
    <row r="12" spans="1:12" ht="12.75">
      <c r="A12" s="3" t="s">
        <v>4</v>
      </c>
      <c r="B12" s="9" t="s">
        <v>40</v>
      </c>
      <c r="C12" s="64">
        <f t="shared" si="0"/>
        <v>121.64705882352942</v>
      </c>
      <c r="D12" s="3"/>
      <c r="E12" s="6"/>
      <c r="F12" s="144">
        <v>47</v>
      </c>
      <c r="G12" s="6"/>
      <c r="H12" s="66"/>
      <c r="I12" s="66"/>
      <c r="K12" s="5"/>
      <c r="L12" s="64"/>
    </row>
    <row r="13" spans="1:13" ht="12.75">
      <c r="A13" s="3" t="s">
        <v>5</v>
      </c>
      <c r="B13" s="9" t="s">
        <v>42</v>
      </c>
      <c r="C13" s="64">
        <f t="shared" si="0"/>
        <v>97.84824462061155</v>
      </c>
      <c r="D13" s="64"/>
      <c r="E13" s="6">
        <v>34</v>
      </c>
      <c r="F13" s="144">
        <v>34</v>
      </c>
      <c r="G13" s="66">
        <v>30</v>
      </c>
      <c r="H13" s="6"/>
      <c r="I13" s="6"/>
      <c r="J13" s="70"/>
      <c r="K13" s="69"/>
      <c r="L13" s="3">
        <v>54</v>
      </c>
      <c r="M13" s="70"/>
    </row>
    <row r="14" spans="1:13" ht="12.75">
      <c r="A14" s="3" t="s">
        <v>5</v>
      </c>
      <c r="B14" s="9" t="s">
        <v>27</v>
      </c>
      <c r="C14" s="64">
        <f t="shared" si="0"/>
        <v>104.5968882602546</v>
      </c>
      <c r="D14" s="3" t="s">
        <v>59</v>
      </c>
      <c r="E14" s="6">
        <v>36</v>
      </c>
      <c r="F14" s="144">
        <v>44</v>
      </c>
      <c r="G14" s="6">
        <v>30</v>
      </c>
      <c r="H14" s="66">
        <v>45</v>
      </c>
      <c r="I14" s="66"/>
      <c r="J14" s="70">
        <v>130</v>
      </c>
      <c r="K14" s="69">
        <v>87</v>
      </c>
      <c r="L14" s="64"/>
      <c r="M14" s="70"/>
    </row>
    <row r="15" spans="1:13" ht="12.75">
      <c r="A15" s="3" t="s">
        <v>4</v>
      </c>
      <c r="B15" s="9" t="s">
        <v>28</v>
      </c>
      <c r="C15" s="64">
        <f t="shared" si="0"/>
        <v>88.78822197055493</v>
      </c>
      <c r="D15" s="64"/>
      <c r="E15" s="6">
        <v>35</v>
      </c>
      <c r="F15" s="144">
        <v>40</v>
      </c>
      <c r="G15" s="66">
        <v>28</v>
      </c>
      <c r="H15" s="66">
        <v>44</v>
      </c>
      <c r="I15" s="66"/>
      <c r="J15" s="66">
        <v>129</v>
      </c>
      <c r="K15" s="69">
        <v>85</v>
      </c>
      <c r="L15" s="64">
        <v>49</v>
      </c>
      <c r="M15" s="70"/>
    </row>
    <row r="16" spans="1:12" ht="12.75">
      <c r="A16" s="3" t="s">
        <v>5</v>
      </c>
      <c r="B16" s="109" t="s">
        <v>111</v>
      </c>
      <c r="C16" s="64">
        <f t="shared" si="0"/>
        <v>88.96746817538897</v>
      </c>
      <c r="D16" s="3"/>
      <c r="E16" s="6"/>
      <c r="F16" s="144"/>
      <c r="G16" s="6"/>
      <c r="H16" s="6"/>
      <c r="I16" s="6"/>
      <c r="K16" s="5">
        <v>74</v>
      </c>
      <c r="L16" s="64"/>
    </row>
    <row r="17" spans="1:13" ht="12.75">
      <c r="A17" s="3" t="s">
        <v>5</v>
      </c>
      <c r="B17" s="9" t="s">
        <v>33</v>
      </c>
      <c r="C17" s="64">
        <f t="shared" si="0"/>
        <v>101.4722536806342</v>
      </c>
      <c r="D17" s="64"/>
      <c r="E17" s="6">
        <v>33</v>
      </c>
      <c r="F17" s="144">
        <v>37</v>
      </c>
      <c r="G17" s="66">
        <v>22</v>
      </c>
      <c r="H17" s="66">
        <v>38</v>
      </c>
      <c r="I17" s="66"/>
      <c r="J17" s="124">
        <v>110</v>
      </c>
      <c r="K17" s="5">
        <v>78</v>
      </c>
      <c r="L17" s="3">
        <v>56</v>
      </c>
      <c r="M17" s="70"/>
    </row>
    <row r="18" spans="1:13" ht="12.75">
      <c r="A18" s="3" t="s">
        <v>5</v>
      </c>
      <c r="B18" s="9" t="s">
        <v>54</v>
      </c>
      <c r="C18" s="64">
        <f t="shared" si="0"/>
        <v>103.8961038961039</v>
      </c>
      <c r="D18" s="75"/>
      <c r="E18" s="6">
        <v>35</v>
      </c>
      <c r="F18" s="144"/>
      <c r="G18" s="66"/>
      <c r="H18" s="6"/>
      <c r="I18" s="6"/>
      <c r="J18" s="70"/>
      <c r="K18" s="69"/>
      <c r="L18" s="64"/>
      <c r="M18" s="70"/>
    </row>
    <row r="19" spans="1:12" ht="12.75">
      <c r="A19" s="6" t="s">
        <v>5</v>
      </c>
      <c r="B19" s="9" t="s">
        <v>37</v>
      </c>
      <c r="C19" s="64">
        <f t="shared" si="0"/>
        <v>69.88235294117648</v>
      </c>
      <c r="D19" s="3"/>
      <c r="E19" s="6"/>
      <c r="F19" s="144">
        <v>27</v>
      </c>
      <c r="G19" s="6"/>
      <c r="H19" s="66"/>
      <c r="I19" s="66"/>
      <c r="J19" s="70"/>
      <c r="K19" s="69"/>
      <c r="L19" s="64"/>
    </row>
    <row r="20" spans="1:12" ht="12.75">
      <c r="A20" s="47" t="s">
        <v>5</v>
      </c>
      <c r="B20" s="109" t="s">
        <v>107</v>
      </c>
      <c r="C20" s="64">
        <f t="shared" si="0"/>
        <v>99.69088098918084</v>
      </c>
      <c r="D20" s="3"/>
      <c r="E20" s="6"/>
      <c r="F20" s="144"/>
      <c r="G20" s="6"/>
      <c r="H20" s="6">
        <v>43</v>
      </c>
      <c r="I20" s="6"/>
      <c r="K20" s="5"/>
      <c r="L20" s="3"/>
    </row>
    <row r="21" spans="1:13" ht="12.75">
      <c r="A21" s="6" t="s">
        <v>4</v>
      </c>
      <c r="B21" s="9" t="s">
        <v>10</v>
      </c>
      <c r="C21" s="64">
        <f t="shared" si="0"/>
        <v>125.02831257078142</v>
      </c>
      <c r="D21" s="64"/>
      <c r="E21" s="47">
        <v>42</v>
      </c>
      <c r="F21" s="144">
        <v>49</v>
      </c>
      <c r="G21" s="66">
        <v>34</v>
      </c>
      <c r="H21" s="66">
        <v>51</v>
      </c>
      <c r="I21" s="66"/>
      <c r="J21">
        <v>149</v>
      </c>
      <c r="K21" s="5">
        <v>98</v>
      </c>
      <c r="L21" s="3">
        <v>69</v>
      </c>
      <c r="M21" s="70"/>
    </row>
    <row r="22" spans="1:13" ht="12.75">
      <c r="A22" s="6" t="s">
        <v>5</v>
      </c>
      <c r="B22" s="9" t="s">
        <v>35</v>
      </c>
      <c r="C22" s="64">
        <f t="shared" si="0"/>
        <v>79.50617283950618</v>
      </c>
      <c r="D22" s="64"/>
      <c r="E22" s="6">
        <v>29</v>
      </c>
      <c r="F22" s="144">
        <v>35</v>
      </c>
      <c r="G22" s="66">
        <v>23</v>
      </c>
      <c r="H22" s="6"/>
      <c r="I22" s="6"/>
      <c r="J22" s="70"/>
      <c r="K22" s="69"/>
      <c r="L22" s="64"/>
      <c r="M22" s="70"/>
    </row>
    <row r="23" spans="1:12" ht="12.75">
      <c r="A23" s="6" t="s">
        <v>5</v>
      </c>
      <c r="B23" s="9" t="s">
        <v>24</v>
      </c>
      <c r="C23" s="64">
        <f t="shared" si="0"/>
        <v>90.60022650056625</v>
      </c>
      <c r="D23" s="3"/>
      <c r="E23" s="6">
        <v>30</v>
      </c>
      <c r="F23" s="144">
        <v>40</v>
      </c>
      <c r="G23" s="6">
        <v>26</v>
      </c>
      <c r="H23" s="6">
        <v>41</v>
      </c>
      <c r="I23" s="6"/>
      <c r="J23" s="70">
        <v>111</v>
      </c>
      <c r="K23" s="69">
        <v>86</v>
      </c>
      <c r="L23" s="64">
        <v>50</v>
      </c>
    </row>
    <row r="24" spans="1:13" ht="12.75">
      <c r="A24" s="6" t="s">
        <v>5</v>
      </c>
      <c r="B24" s="52" t="s">
        <v>36</v>
      </c>
      <c r="C24" s="64">
        <f t="shared" si="0"/>
        <v>93.1764705882353</v>
      </c>
      <c r="D24" s="3"/>
      <c r="E24" s="47"/>
      <c r="F24" s="144">
        <v>36</v>
      </c>
      <c r="G24" s="6"/>
      <c r="H24" s="66"/>
      <c r="I24" s="66"/>
      <c r="K24" s="5"/>
      <c r="L24" s="3"/>
      <c r="M24" s="70"/>
    </row>
    <row r="25" spans="1:13" ht="12.75">
      <c r="A25" s="6" t="s">
        <v>5</v>
      </c>
      <c r="B25" s="9" t="s">
        <v>30</v>
      </c>
      <c r="C25" s="64">
        <f t="shared" si="0"/>
        <v>75.74257425742574</v>
      </c>
      <c r="D25" s="64"/>
      <c r="E25" s="6">
        <v>26</v>
      </c>
      <c r="F25" s="144">
        <v>31</v>
      </c>
      <c r="G25" s="66"/>
      <c r="H25" s="66"/>
      <c r="I25" s="66"/>
      <c r="J25" s="70"/>
      <c r="K25" s="69">
        <v>63</v>
      </c>
      <c r="L25" s="64"/>
      <c r="M25" s="70"/>
    </row>
    <row r="26" spans="1:12" ht="12.75">
      <c r="A26" s="6" t="s">
        <v>5</v>
      </c>
      <c r="B26" s="9" t="s">
        <v>53</v>
      </c>
      <c r="C26" s="64">
        <f t="shared" si="0"/>
        <v>89.05992303463441</v>
      </c>
      <c r="D26" s="64"/>
      <c r="E26" s="6">
        <v>30</v>
      </c>
      <c r="F26" s="144"/>
      <c r="G26" s="66"/>
      <c r="H26" s="6"/>
      <c r="I26" s="6"/>
      <c r="J26" s="70">
        <v>108</v>
      </c>
      <c r="K26" s="69"/>
      <c r="L26" s="64"/>
    </row>
    <row r="27" spans="1:12" ht="12.75">
      <c r="A27" s="6" t="s">
        <v>5</v>
      </c>
      <c r="B27" s="109" t="s">
        <v>38</v>
      </c>
      <c r="C27" s="64">
        <f t="shared" si="0"/>
        <v>105.09626274065685</v>
      </c>
      <c r="D27" s="3"/>
      <c r="E27" s="47"/>
      <c r="F27" s="144">
        <v>40</v>
      </c>
      <c r="G27" s="66">
        <v>29</v>
      </c>
      <c r="H27" s="66">
        <v>40</v>
      </c>
      <c r="I27" s="66"/>
      <c r="J27">
        <v>117</v>
      </c>
      <c r="K27" s="5">
        <v>79</v>
      </c>
      <c r="L27" s="3">
        <v>58</v>
      </c>
    </row>
    <row r="28" spans="1:12" ht="12.75">
      <c r="A28" s="6" t="s">
        <v>5</v>
      </c>
      <c r="B28" t="s">
        <v>32</v>
      </c>
      <c r="C28" s="64">
        <f t="shared" si="0"/>
        <v>85.41176470588236</v>
      </c>
      <c r="D28" s="64"/>
      <c r="E28" s="6">
        <v>30</v>
      </c>
      <c r="F28" s="144">
        <v>33</v>
      </c>
      <c r="G28" s="66"/>
      <c r="H28" s="66"/>
      <c r="I28" s="66"/>
      <c r="K28" s="5"/>
      <c r="L28" s="3"/>
    </row>
    <row r="29" spans="1:12" ht="12.75">
      <c r="A29" s="47" t="s">
        <v>5</v>
      </c>
      <c r="B29" s="109" t="s">
        <v>108</v>
      </c>
      <c r="C29" s="64">
        <f t="shared" si="0"/>
        <v>85.16421291053227</v>
      </c>
      <c r="D29" s="3"/>
      <c r="E29" s="6"/>
      <c r="F29" s="144"/>
      <c r="G29" s="6"/>
      <c r="H29" s="6">
        <v>38</v>
      </c>
      <c r="I29" s="6"/>
      <c r="K29" s="5">
        <v>85</v>
      </c>
      <c r="L29" s="3">
        <v>47</v>
      </c>
    </row>
    <row r="30" spans="1:12" ht="12.75">
      <c r="A30" s="6" t="s">
        <v>5</v>
      </c>
      <c r="B30" t="s">
        <v>115</v>
      </c>
      <c r="C30" s="64">
        <f t="shared" si="0"/>
        <v>92.57425742574257</v>
      </c>
      <c r="D30" s="3"/>
      <c r="E30" s="6"/>
      <c r="F30" s="144"/>
      <c r="G30" s="6"/>
      <c r="H30" s="6"/>
      <c r="I30" s="6"/>
      <c r="J30">
        <v>104</v>
      </c>
      <c r="K30" s="5">
        <v>77</v>
      </c>
      <c r="L30" s="3"/>
    </row>
    <row r="31" spans="1:12" ht="12.75">
      <c r="A31" s="6" t="s">
        <v>4</v>
      </c>
      <c r="B31" t="s">
        <v>23</v>
      </c>
      <c r="C31" s="64">
        <f t="shared" si="0"/>
        <v>96.03624009060023</v>
      </c>
      <c r="D31" s="64"/>
      <c r="E31" s="47">
        <v>39</v>
      </c>
      <c r="F31" s="144">
        <v>41</v>
      </c>
      <c r="G31" s="47">
        <v>29</v>
      </c>
      <c r="H31" s="6">
        <v>42</v>
      </c>
      <c r="I31" s="6"/>
      <c r="J31">
        <v>116</v>
      </c>
      <c r="K31" s="5">
        <v>96</v>
      </c>
      <c r="L31" s="3">
        <v>53</v>
      </c>
    </row>
    <row r="32" spans="1:12" ht="12.75">
      <c r="A32" s="6" t="s">
        <v>5</v>
      </c>
      <c r="B32" s="109" t="s">
        <v>34</v>
      </c>
      <c r="C32" s="64">
        <f aca="true" t="shared" si="1" ref="C32:C42">IF(L32="",IF(K32="",IF(J32="",IF(I32="",IF(H32="",IF(G32="",IF(F32="",IF(E32="",0,E32*100/E$2),F32*100/F$2),G32*100/G$2),H32*100/H$2),I32*100/I$2),J32*100/J$2),K32*100/K$2),L32*100/L$2)</f>
        <v>92.41223103057757</v>
      </c>
      <c r="D32" s="3"/>
      <c r="E32" s="47"/>
      <c r="F32" s="144">
        <v>32</v>
      </c>
      <c r="G32" s="6"/>
      <c r="H32" s="6"/>
      <c r="I32" s="6"/>
      <c r="K32" s="5"/>
      <c r="L32" s="3">
        <v>51</v>
      </c>
    </row>
    <row r="33" spans="1:12" ht="12.75">
      <c r="A33" s="6"/>
      <c r="C33" s="64">
        <f t="shared" si="1"/>
        <v>0</v>
      </c>
      <c r="D33" s="3"/>
      <c r="E33" s="6"/>
      <c r="F33" s="144"/>
      <c r="G33" s="6"/>
      <c r="H33" s="6"/>
      <c r="I33" s="6"/>
      <c r="K33" s="5"/>
      <c r="L33" s="3"/>
    </row>
    <row r="34" spans="1:12" ht="12.75">
      <c r="A34" s="6"/>
      <c r="C34" s="64">
        <f t="shared" si="1"/>
        <v>0</v>
      </c>
      <c r="D34" s="3"/>
      <c r="E34" s="6"/>
      <c r="F34" s="144"/>
      <c r="G34" s="6"/>
      <c r="H34" s="6"/>
      <c r="I34" s="6"/>
      <c r="K34" s="5"/>
      <c r="L34" s="3"/>
    </row>
    <row r="35" spans="1:4" ht="12.75">
      <c r="A35" s="9"/>
      <c r="B35" s="9"/>
      <c r="C35" s="65">
        <f t="shared" si="1"/>
        <v>0</v>
      </c>
      <c r="D35" s="9"/>
    </row>
    <row r="36" spans="1:4" ht="12.75">
      <c r="A36" s="9"/>
      <c r="B36" s="9"/>
      <c r="C36" s="65">
        <f t="shared" si="1"/>
        <v>0</v>
      </c>
      <c r="D36" s="9"/>
    </row>
    <row r="37" spans="1:4" ht="12.75">
      <c r="A37" s="9"/>
      <c r="B37" s="9"/>
      <c r="C37" s="65">
        <f t="shared" si="1"/>
        <v>0</v>
      </c>
      <c r="D37" s="9"/>
    </row>
    <row r="38" spans="1:4" ht="12.75">
      <c r="A38" s="9"/>
      <c r="B38" s="9"/>
      <c r="C38" s="65">
        <f t="shared" si="1"/>
        <v>0</v>
      </c>
      <c r="D38" s="9"/>
    </row>
    <row r="39" spans="1:4" ht="12.75">
      <c r="A39" s="9"/>
      <c r="B39" s="9"/>
      <c r="C39" s="65">
        <f t="shared" si="1"/>
        <v>0</v>
      </c>
      <c r="D39" s="9"/>
    </row>
    <row r="40" spans="1:4" ht="12.75">
      <c r="A40" s="9"/>
      <c r="B40" s="9"/>
      <c r="C40" s="65">
        <f t="shared" si="1"/>
        <v>0</v>
      </c>
      <c r="D40" s="9"/>
    </row>
    <row r="41" spans="1:4" ht="12.75">
      <c r="A41" s="9"/>
      <c r="B41" s="9"/>
      <c r="C41" s="65">
        <f t="shared" si="1"/>
        <v>0</v>
      </c>
      <c r="D41" s="9"/>
    </row>
    <row r="42" spans="1:4" ht="12.75">
      <c r="A42" s="9"/>
      <c r="B42" s="9"/>
      <c r="C42" s="65">
        <f t="shared" si="1"/>
        <v>0</v>
      </c>
      <c r="D42" s="9"/>
    </row>
    <row r="43" spans="1:4" ht="12.75">
      <c r="A43" s="9"/>
      <c r="B43" s="9"/>
      <c r="C43" s="65"/>
      <c r="D43" s="9"/>
    </row>
  </sheetData>
  <sheetProtection selectLockedCells="1"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rgb="FFFFFFFF"/>
  </sheetPr>
  <dimension ref="A1:M27"/>
  <sheetViews>
    <sheetView workbookViewId="0" topLeftCell="A1">
      <selection activeCell="B1" sqref="B1:L25"/>
    </sheetView>
  </sheetViews>
  <sheetFormatPr defaultColWidth="9.140625" defaultRowHeight="12.75"/>
  <cols>
    <col min="14" max="14" width="15.00390625" style="0" customWidth="1"/>
    <col min="15" max="15" width="9.140625" style="61" customWidth="1"/>
  </cols>
  <sheetData>
    <row r="1" spans="2:13" ht="12.75">
      <c r="B1" s="45" t="s">
        <v>1</v>
      </c>
      <c r="C1" s="45" t="s">
        <v>14</v>
      </c>
      <c r="D1" s="1" t="s">
        <v>50</v>
      </c>
      <c r="E1" s="73" t="s">
        <v>51</v>
      </c>
      <c r="F1" s="32" t="s">
        <v>52</v>
      </c>
      <c r="G1" s="76" t="s">
        <v>102</v>
      </c>
      <c r="H1" s="146" t="s">
        <v>110</v>
      </c>
      <c r="I1" s="10" t="s">
        <v>113</v>
      </c>
      <c r="J1" s="146" t="s">
        <v>114</v>
      </c>
      <c r="K1" s="33" t="s">
        <v>116</v>
      </c>
      <c r="L1" s="10" t="s">
        <v>119</v>
      </c>
      <c r="M1" s="33"/>
    </row>
    <row r="2" spans="2:12" ht="12.75">
      <c r="B2" s="2" t="s">
        <v>26</v>
      </c>
      <c r="C2" s="69">
        <f aca="true" t="shared" si="0" ref="C2:C25">SUM(E2:M2)</f>
        <v>130</v>
      </c>
      <c r="D2" s="64"/>
      <c r="E2" s="11">
        <v>14</v>
      </c>
      <c r="F2" s="65">
        <v>16</v>
      </c>
      <c r="G2" s="64">
        <v>18</v>
      </c>
      <c r="H2" s="3">
        <v>21</v>
      </c>
      <c r="I2" s="3">
        <v>21</v>
      </c>
      <c r="J2" s="3">
        <v>11</v>
      </c>
      <c r="K2">
        <v>13</v>
      </c>
      <c r="L2" s="3">
        <v>16</v>
      </c>
    </row>
    <row r="3" spans="2:13" ht="12.75">
      <c r="B3" s="3" t="s">
        <v>24</v>
      </c>
      <c r="C3" s="69">
        <f t="shared" si="0"/>
        <v>117</v>
      </c>
      <c r="D3" s="64"/>
      <c r="E3" s="6">
        <v>13</v>
      </c>
      <c r="F3" s="65">
        <v>11</v>
      </c>
      <c r="G3" s="64">
        <v>15</v>
      </c>
      <c r="H3" s="64">
        <v>14</v>
      </c>
      <c r="I3" s="64">
        <v>17</v>
      </c>
      <c r="J3" s="64">
        <v>13</v>
      </c>
      <c r="K3">
        <v>23</v>
      </c>
      <c r="L3" s="64">
        <v>11</v>
      </c>
      <c r="M3" s="70"/>
    </row>
    <row r="4" spans="2:12" ht="12.75">
      <c r="B4" s="3" t="s">
        <v>10</v>
      </c>
      <c r="C4" s="69">
        <f t="shared" si="0"/>
        <v>111</v>
      </c>
      <c r="D4" s="64"/>
      <c r="E4" s="6">
        <v>14</v>
      </c>
      <c r="F4" s="65">
        <v>15</v>
      </c>
      <c r="G4" s="64">
        <v>14</v>
      </c>
      <c r="H4" s="3">
        <v>10</v>
      </c>
      <c r="I4" s="3">
        <v>9</v>
      </c>
      <c r="J4" s="64">
        <v>10</v>
      </c>
      <c r="K4" s="65">
        <v>15</v>
      </c>
      <c r="L4" s="64">
        <v>24</v>
      </c>
    </row>
    <row r="5" spans="2:13" ht="12.75">
      <c r="B5" s="3" t="s">
        <v>38</v>
      </c>
      <c r="C5" s="69">
        <f t="shared" si="0"/>
        <v>110</v>
      </c>
      <c r="D5" s="64"/>
      <c r="E5" s="66"/>
      <c r="F5">
        <v>8</v>
      </c>
      <c r="G5" s="64">
        <v>21</v>
      </c>
      <c r="H5" s="64">
        <v>17</v>
      </c>
      <c r="I5" s="64">
        <v>24</v>
      </c>
      <c r="J5" s="3">
        <v>20</v>
      </c>
      <c r="K5" s="70">
        <v>7</v>
      </c>
      <c r="L5" s="3">
        <v>13</v>
      </c>
      <c r="M5" s="70"/>
    </row>
    <row r="6" spans="2:13" ht="12.75">
      <c r="B6" s="3" t="s">
        <v>23</v>
      </c>
      <c r="C6" s="69">
        <f t="shared" si="0"/>
        <v>98</v>
      </c>
      <c r="D6" s="3"/>
      <c r="E6" s="6">
        <v>17</v>
      </c>
      <c r="F6" s="9">
        <v>10</v>
      </c>
      <c r="G6" s="64">
        <v>11</v>
      </c>
      <c r="H6" s="64">
        <v>12</v>
      </c>
      <c r="I6" s="64">
        <v>13</v>
      </c>
      <c r="J6" s="64">
        <v>8</v>
      </c>
      <c r="K6" s="70">
        <v>7</v>
      </c>
      <c r="L6" s="64">
        <v>20</v>
      </c>
      <c r="M6" s="70"/>
    </row>
    <row r="7" spans="2:13" ht="12.75">
      <c r="B7" s="3" t="s">
        <v>28</v>
      </c>
      <c r="C7" s="69">
        <f t="shared" si="0"/>
        <v>94</v>
      </c>
      <c r="D7" s="64"/>
      <c r="E7" s="6">
        <v>14</v>
      </c>
      <c r="F7" s="65">
        <v>14</v>
      </c>
      <c r="G7" s="64">
        <v>10</v>
      </c>
      <c r="H7" s="64">
        <v>10</v>
      </c>
      <c r="I7" s="64">
        <v>10</v>
      </c>
      <c r="J7" s="64">
        <v>9</v>
      </c>
      <c r="K7" s="70">
        <v>9</v>
      </c>
      <c r="L7" s="64">
        <v>18</v>
      </c>
      <c r="M7" s="70"/>
    </row>
    <row r="8" spans="2:13" ht="12.75">
      <c r="B8" s="3" t="s">
        <v>39</v>
      </c>
      <c r="C8" s="69">
        <f t="shared" si="0"/>
        <v>84</v>
      </c>
      <c r="D8" s="75"/>
      <c r="E8" s="6">
        <v>5</v>
      </c>
      <c r="F8" s="65">
        <v>12</v>
      </c>
      <c r="G8" s="64"/>
      <c r="H8" s="64">
        <v>12</v>
      </c>
      <c r="I8" s="64">
        <v>16</v>
      </c>
      <c r="J8" s="64">
        <v>18</v>
      </c>
      <c r="K8" s="70">
        <v>13</v>
      </c>
      <c r="L8" s="64">
        <v>8</v>
      </c>
      <c r="M8" s="70"/>
    </row>
    <row r="9" spans="2:13" ht="12.75">
      <c r="B9" s="3" t="s">
        <v>25</v>
      </c>
      <c r="C9" s="69">
        <f t="shared" si="0"/>
        <v>83</v>
      </c>
      <c r="D9" s="64"/>
      <c r="E9" s="66"/>
      <c r="F9" s="65">
        <v>21</v>
      </c>
      <c r="G9" s="64">
        <v>11</v>
      </c>
      <c r="H9" s="64">
        <v>19</v>
      </c>
      <c r="I9" s="64">
        <v>5</v>
      </c>
      <c r="J9" s="64">
        <v>16</v>
      </c>
      <c r="K9" s="70"/>
      <c r="L9" s="64">
        <v>11</v>
      </c>
      <c r="M9" s="70"/>
    </row>
    <row r="10" spans="2:13" ht="12.75">
      <c r="B10" s="3" t="s">
        <v>27</v>
      </c>
      <c r="C10" s="69">
        <f t="shared" si="0"/>
        <v>79</v>
      </c>
      <c r="D10" s="3"/>
      <c r="E10" s="6">
        <v>21</v>
      </c>
      <c r="F10" s="9">
        <v>5</v>
      </c>
      <c r="G10" s="64">
        <v>14</v>
      </c>
      <c r="H10" s="64">
        <v>14</v>
      </c>
      <c r="I10" s="64">
        <v>10</v>
      </c>
      <c r="J10" s="64">
        <v>7</v>
      </c>
      <c r="K10" s="70">
        <v>8</v>
      </c>
      <c r="L10" s="64"/>
      <c r="M10" s="70"/>
    </row>
    <row r="11" spans="2:13" ht="12.75">
      <c r="B11" s="3" t="s">
        <v>9</v>
      </c>
      <c r="C11" s="69">
        <f t="shared" si="0"/>
        <v>76</v>
      </c>
      <c r="D11" s="64"/>
      <c r="E11" s="6">
        <v>10</v>
      </c>
      <c r="F11" s="65">
        <v>6</v>
      </c>
      <c r="G11" s="64">
        <v>8</v>
      </c>
      <c r="H11" s="64">
        <v>6</v>
      </c>
      <c r="I11" s="64">
        <v>5</v>
      </c>
      <c r="J11" s="64">
        <v>14</v>
      </c>
      <c r="K11" s="70">
        <v>15</v>
      </c>
      <c r="L11" s="64">
        <v>12</v>
      </c>
      <c r="M11" s="70"/>
    </row>
    <row r="12" spans="2:13" ht="12.75">
      <c r="B12" s="3" t="s">
        <v>42</v>
      </c>
      <c r="C12" s="69">
        <f t="shared" si="0"/>
        <v>54</v>
      </c>
      <c r="D12" s="64"/>
      <c r="E12" s="6">
        <v>9</v>
      </c>
      <c r="F12" s="65">
        <v>14</v>
      </c>
      <c r="G12" s="64">
        <v>24</v>
      </c>
      <c r="H12" s="64"/>
      <c r="I12" s="64"/>
      <c r="J12" s="64"/>
      <c r="K12" s="70"/>
      <c r="L12" s="64">
        <v>7</v>
      </c>
      <c r="M12" s="70"/>
    </row>
    <row r="13" spans="2:13" ht="12.75">
      <c r="B13" s="3" t="s">
        <v>44</v>
      </c>
      <c r="C13" s="69">
        <f t="shared" si="0"/>
        <v>49</v>
      </c>
      <c r="D13" s="64"/>
      <c r="E13" s="66"/>
      <c r="F13">
        <v>8</v>
      </c>
      <c r="G13" s="64"/>
      <c r="H13" s="3">
        <v>8</v>
      </c>
      <c r="I13" s="3"/>
      <c r="J13" s="3">
        <v>24</v>
      </c>
      <c r="K13" s="70">
        <v>3</v>
      </c>
      <c r="L13" s="64">
        <v>6</v>
      </c>
      <c r="M13" s="70"/>
    </row>
    <row r="14" spans="2:13" ht="12.75">
      <c r="B14" s="3" t="s">
        <v>108</v>
      </c>
      <c r="C14" s="69">
        <f t="shared" si="0"/>
        <v>41</v>
      </c>
      <c r="D14" s="64"/>
      <c r="E14" s="66"/>
      <c r="G14" s="64"/>
      <c r="H14" s="3">
        <v>5</v>
      </c>
      <c r="I14" s="3">
        <v>7</v>
      </c>
      <c r="J14" s="3"/>
      <c r="K14">
        <v>16</v>
      </c>
      <c r="L14" s="64">
        <v>13</v>
      </c>
      <c r="M14" s="70"/>
    </row>
    <row r="15" spans="2:13" ht="12.75">
      <c r="B15" s="100" t="s">
        <v>115</v>
      </c>
      <c r="C15" s="69">
        <f t="shared" si="0"/>
        <v>28</v>
      </c>
      <c r="D15" s="64"/>
      <c r="E15" s="64"/>
      <c r="G15" s="64"/>
      <c r="H15" s="3"/>
      <c r="I15" s="3"/>
      <c r="J15" s="3">
        <v>8</v>
      </c>
      <c r="K15">
        <v>20</v>
      </c>
      <c r="L15" s="64"/>
      <c r="M15" s="70"/>
    </row>
    <row r="16" spans="2:13" ht="12.75">
      <c r="B16" s="3" t="s">
        <v>111</v>
      </c>
      <c r="C16" s="69">
        <f t="shared" si="0"/>
        <v>24</v>
      </c>
      <c r="D16" s="64"/>
      <c r="E16" s="64"/>
      <c r="G16" s="64"/>
      <c r="H16" s="3"/>
      <c r="I16" s="3">
        <v>19</v>
      </c>
      <c r="J16" s="64"/>
      <c r="K16">
        <v>5</v>
      </c>
      <c r="L16" s="64"/>
      <c r="M16" s="70"/>
    </row>
    <row r="17" spans="1:13" ht="12.75">
      <c r="A17" s="6"/>
      <c r="B17" s="6" t="s">
        <v>54</v>
      </c>
      <c r="C17" s="69">
        <f t="shared" si="0"/>
        <v>24</v>
      </c>
      <c r="D17" s="64"/>
      <c r="E17" s="3">
        <v>24</v>
      </c>
      <c r="F17" s="65"/>
      <c r="G17" s="64"/>
      <c r="H17" s="64"/>
      <c r="I17" s="64"/>
      <c r="J17" s="64"/>
      <c r="K17" s="70"/>
      <c r="L17" s="64"/>
      <c r="M17" s="70"/>
    </row>
    <row r="18" spans="1:12" ht="12.75">
      <c r="A18" s="6"/>
      <c r="B18" t="s">
        <v>107</v>
      </c>
      <c r="C18" s="69">
        <f t="shared" si="0"/>
        <v>24</v>
      </c>
      <c r="D18" s="64"/>
      <c r="E18" s="64"/>
      <c r="G18" s="64"/>
      <c r="H18" s="3">
        <v>24</v>
      </c>
      <c r="I18" s="3"/>
      <c r="J18" s="64"/>
      <c r="K18" s="70"/>
      <c r="L18" s="3"/>
    </row>
    <row r="19" spans="1:12" ht="12.75">
      <c r="A19" s="6"/>
      <c r="B19" t="s">
        <v>36</v>
      </c>
      <c r="C19" s="69">
        <f t="shared" si="0"/>
        <v>23</v>
      </c>
      <c r="D19" s="64"/>
      <c r="E19" s="64"/>
      <c r="F19" s="65">
        <v>23</v>
      </c>
      <c r="G19" s="64"/>
      <c r="H19" s="64"/>
      <c r="I19" s="64"/>
      <c r="J19" s="64"/>
      <c r="K19" s="70"/>
      <c r="L19" s="3"/>
    </row>
    <row r="20" spans="1:12" ht="12.75">
      <c r="A20" s="6"/>
      <c r="B20" t="s">
        <v>29</v>
      </c>
      <c r="C20" s="69">
        <f t="shared" si="0"/>
        <v>21</v>
      </c>
      <c r="D20" s="64"/>
      <c r="E20" s="3">
        <v>8</v>
      </c>
      <c r="F20" s="65">
        <v>4</v>
      </c>
      <c r="G20" s="64"/>
      <c r="H20" s="64"/>
      <c r="I20" s="64"/>
      <c r="J20" s="3"/>
      <c r="K20">
        <v>9</v>
      </c>
      <c r="L20" s="3"/>
    </row>
    <row r="21" spans="1:12" ht="12.75">
      <c r="A21" s="6"/>
      <c r="B21" t="s">
        <v>53</v>
      </c>
      <c r="C21" s="69">
        <f t="shared" si="0"/>
        <v>21</v>
      </c>
      <c r="D21" s="64"/>
      <c r="E21" s="3">
        <v>7</v>
      </c>
      <c r="F21" s="65"/>
      <c r="G21" s="64"/>
      <c r="H21" s="3"/>
      <c r="I21" s="3">
        <v>14</v>
      </c>
      <c r="J21" s="64"/>
      <c r="K21" s="70"/>
      <c r="L21" s="3"/>
    </row>
    <row r="22" spans="1:12" ht="12.75">
      <c r="A22" s="6"/>
      <c r="B22" t="s">
        <v>30</v>
      </c>
      <c r="C22" s="69">
        <f t="shared" si="0"/>
        <v>19</v>
      </c>
      <c r="D22" s="64"/>
      <c r="E22" s="3">
        <v>7</v>
      </c>
      <c r="F22" s="65">
        <v>2</v>
      </c>
      <c r="G22" s="64"/>
      <c r="H22" s="64"/>
      <c r="I22" s="64"/>
      <c r="J22" s="3"/>
      <c r="K22">
        <v>10</v>
      </c>
      <c r="L22" s="3"/>
    </row>
    <row r="23" spans="1:12" ht="12.75">
      <c r="A23" s="6"/>
      <c r="B23" t="s">
        <v>40</v>
      </c>
      <c r="C23" s="69">
        <f t="shared" si="0"/>
        <v>17</v>
      </c>
      <c r="D23" s="64"/>
      <c r="E23" s="64"/>
      <c r="F23">
        <v>17</v>
      </c>
      <c r="G23" s="64"/>
      <c r="H23" s="64"/>
      <c r="I23" s="64"/>
      <c r="J23" s="3"/>
      <c r="L23" s="3"/>
    </row>
    <row r="24" spans="1:12" ht="12.75">
      <c r="A24" s="6"/>
      <c r="B24" t="s">
        <v>112</v>
      </c>
      <c r="C24" s="69">
        <f t="shared" si="0"/>
        <v>7</v>
      </c>
      <c r="D24" s="64"/>
      <c r="E24" s="64"/>
      <c r="G24" s="64"/>
      <c r="H24" s="3"/>
      <c r="I24" s="3">
        <v>7</v>
      </c>
      <c r="J24" s="3"/>
      <c r="L24" s="3"/>
    </row>
    <row r="25" spans="1:12" ht="12.75">
      <c r="A25" s="6"/>
      <c r="B25" s="3" t="s">
        <v>37</v>
      </c>
      <c r="C25" s="69">
        <f t="shared" si="0"/>
        <v>2</v>
      </c>
      <c r="D25" s="64"/>
      <c r="E25" s="64"/>
      <c r="F25" s="65">
        <v>2</v>
      </c>
      <c r="G25" s="64"/>
      <c r="H25" s="3"/>
      <c r="I25" s="3"/>
      <c r="J25" s="3"/>
      <c r="L25" s="3"/>
    </row>
    <row r="26" ht="12.75">
      <c r="B26" s="100"/>
    </row>
    <row r="27" ht="12.75">
      <c r="B27" s="100"/>
    </row>
  </sheetData>
  <sheetProtection selectLockedCells="1"/>
  <dataValidations count="1">
    <dataValidation type="list" allowBlank="1" showInputMessage="1" showErrorMessage="1" sqref="B25:B27">
      <formula1>ClassicDrivers</formula1>
    </dataValidation>
  </dataValidation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rgb="FFFFFFFF"/>
  </sheetPr>
  <dimension ref="A1:N19"/>
  <sheetViews>
    <sheetView workbookViewId="0" topLeftCell="A1">
      <selection activeCell="B1" sqref="B1:L19"/>
    </sheetView>
  </sheetViews>
  <sheetFormatPr defaultColWidth="9.140625" defaultRowHeight="12.75"/>
  <cols>
    <col min="14" max="14" width="15.00390625" style="0" customWidth="1"/>
    <col min="15" max="15" width="9.140625" style="61" customWidth="1"/>
  </cols>
  <sheetData>
    <row r="1" spans="1:14" ht="12.75">
      <c r="A1" s="6"/>
      <c r="B1" s="1" t="s">
        <v>1</v>
      </c>
      <c r="C1" s="1" t="s">
        <v>48</v>
      </c>
      <c r="D1" s="1">
        <v>2007</v>
      </c>
      <c r="E1" s="32" t="s">
        <v>51</v>
      </c>
      <c r="F1" s="32" t="s">
        <v>52</v>
      </c>
      <c r="G1" s="32" t="s">
        <v>102</v>
      </c>
      <c r="H1" s="10" t="s">
        <v>110</v>
      </c>
      <c r="I1" s="10" t="s">
        <v>113</v>
      </c>
      <c r="J1" s="10" t="s">
        <v>114</v>
      </c>
      <c r="K1" s="10" t="s">
        <v>116</v>
      </c>
      <c r="L1" s="10" t="s">
        <v>119</v>
      </c>
      <c r="M1" s="33"/>
      <c r="N1" s="33"/>
    </row>
    <row r="2" spans="1:13" ht="12.75">
      <c r="A2" s="6"/>
      <c r="B2" s="3" t="s">
        <v>10</v>
      </c>
      <c r="C2" s="3">
        <f aca="true" t="shared" si="0" ref="C2:C19">SUM(D2:M2)</f>
        <v>21</v>
      </c>
      <c r="D2" s="64">
        <v>18</v>
      </c>
      <c r="E2" s="64"/>
      <c r="F2" s="64">
        <v>0</v>
      </c>
      <c r="G2" s="64"/>
      <c r="H2" s="64">
        <v>-1</v>
      </c>
      <c r="I2" s="64">
        <v>-1</v>
      </c>
      <c r="J2" s="64">
        <v>-1</v>
      </c>
      <c r="K2" s="64"/>
      <c r="L2" s="64">
        <v>6</v>
      </c>
      <c r="M2" s="70"/>
    </row>
    <row r="3" spans="1:13" ht="12.75">
      <c r="A3" s="6"/>
      <c r="B3" s="3" t="s">
        <v>40</v>
      </c>
      <c r="C3" s="3">
        <f t="shared" si="0"/>
        <v>18</v>
      </c>
      <c r="D3" s="64">
        <v>17</v>
      </c>
      <c r="E3" s="64"/>
      <c r="F3" s="64">
        <v>1</v>
      </c>
      <c r="G3" s="64"/>
      <c r="H3" s="64"/>
      <c r="I3" s="64"/>
      <c r="J3" s="64"/>
      <c r="K3" s="64"/>
      <c r="L3" s="64"/>
      <c r="M3" s="70"/>
    </row>
    <row r="4" spans="1:13" ht="12.75">
      <c r="A4" s="6"/>
      <c r="B4" s="3" t="s">
        <v>44</v>
      </c>
      <c r="C4" s="3">
        <f t="shared" si="0"/>
        <v>16</v>
      </c>
      <c r="D4" s="3"/>
      <c r="E4" s="3"/>
      <c r="F4" s="3"/>
      <c r="G4" s="3"/>
      <c r="H4" s="3"/>
      <c r="I4" s="3"/>
      <c r="J4" s="3">
        <v>18</v>
      </c>
      <c r="K4" s="64">
        <v>-1</v>
      </c>
      <c r="L4" s="64">
        <v>-1</v>
      </c>
      <c r="M4" s="70"/>
    </row>
    <row r="5" spans="1:13" ht="12.75">
      <c r="A5" s="6"/>
      <c r="B5" s="3" t="s">
        <v>25</v>
      </c>
      <c r="C5" s="3">
        <f t="shared" si="0"/>
        <v>16</v>
      </c>
      <c r="D5" s="75">
        <v>12</v>
      </c>
      <c r="E5" s="64"/>
      <c r="F5" s="64">
        <v>4</v>
      </c>
      <c r="G5" s="64">
        <v>-1</v>
      </c>
      <c r="H5" s="64">
        <v>3</v>
      </c>
      <c r="I5" s="64">
        <v>-1</v>
      </c>
      <c r="J5" s="64"/>
      <c r="K5" s="64"/>
      <c r="L5" s="64">
        <v>-1</v>
      </c>
      <c r="M5" s="70"/>
    </row>
    <row r="6" spans="1:13" ht="12.75">
      <c r="A6" s="6"/>
      <c r="B6" s="3" t="s">
        <v>49</v>
      </c>
      <c r="C6" s="3">
        <f t="shared" si="0"/>
        <v>14</v>
      </c>
      <c r="D6" s="64"/>
      <c r="E6" s="64">
        <v>14</v>
      </c>
      <c r="F6" s="64"/>
      <c r="G6" s="64"/>
      <c r="H6" s="64"/>
      <c r="I6" s="64"/>
      <c r="J6" s="64"/>
      <c r="K6" s="64"/>
      <c r="L6" s="64"/>
      <c r="M6" s="70"/>
    </row>
    <row r="7" spans="1:13" ht="12.75">
      <c r="A7" s="6"/>
      <c r="B7" s="3" t="s">
        <v>26</v>
      </c>
      <c r="C7" s="3">
        <f t="shared" si="0"/>
        <v>12</v>
      </c>
      <c r="D7" s="64">
        <v>5</v>
      </c>
      <c r="E7" s="64" t="s">
        <v>41</v>
      </c>
      <c r="F7" s="64">
        <v>1</v>
      </c>
      <c r="G7" s="64">
        <v>1</v>
      </c>
      <c r="H7" s="64">
        <v>3</v>
      </c>
      <c r="I7" s="64">
        <v>2</v>
      </c>
      <c r="J7" s="64">
        <v>-1</v>
      </c>
      <c r="K7" s="64"/>
      <c r="L7" s="64">
        <v>1</v>
      </c>
      <c r="M7" s="70"/>
    </row>
    <row r="8" spans="1:13" ht="12.75">
      <c r="A8" s="6"/>
      <c r="B8" s="3" t="s">
        <v>38</v>
      </c>
      <c r="C8" s="3">
        <f t="shared" si="0"/>
        <v>12</v>
      </c>
      <c r="D8" s="64">
        <v>1</v>
      </c>
      <c r="E8" s="64"/>
      <c r="F8" s="64">
        <v>-1</v>
      </c>
      <c r="G8" s="64">
        <v>4</v>
      </c>
      <c r="H8" s="64"/>
      <c r="I8" s="64">
        <v>5</v>
      </c>
      <c r="J8" s="64">
        <v>4</v>
      </c>
      <c r="K8" s="64">
        <v>-1</v>
      </c>
      <c r="L8" s="64"/>
      <c r="M8" s="70"/>
    </row>
    <row r="9" spans="1:13" ht="12.75">
      <c r="A9" s="6"/>
      <c r="B9" s="3" t="s">
        <v>9</v>
      </c>
      <c r="C9" s="3">
        <f t="shared" si="0"/>
        <v>10</v>
      </c>
      <c r="D9" s="64">
        <v>14</v>
      </c>
      <c r="E9" s="64">
        <v>-1</v>
      </c>
      <c r="F9" s="64">
        <v>-1</v>
      </c>
      <c r="G9" s="64">
        <v>-1</v>
      </c>
      <c r="H9" s="64">
        <v>-1</v>
      </c>
      <c r="I9" s="64">
        <v>-1</v>
      </c>
      <c r="J9" s="64"/>
      <c r="K9" s="64">
        <v>2</v>
      </c>
      <c r="L9" s="64">
        <v>-1</v>
      </c>
      <c r="M9" s="70"/>
    </row>
    <row r="10" spans="1:13" ht="12.75">
      <c r="A10" s="6"/>
      <c r="B10" s="3" t="s">
        <v>28</v>
      </c>
      <c r="C10" s="3">
        <f t="shared" si="0"/>
        <v>9</v>
      </c>
      <c r="D10" s="64">
        <v>13</v>
      </c>
      <c r="E10" s="64" t="s">
        <v>41</v>
      </c>
      <c r="F10" s="64">
        <v>0</v>
      </c>
      <c r="G10" s="64">
        <v>-1</v>
      </c>
      <c r="H10" s="64">
        <v>-1</v>
      </c>
      <c r="I10" s="64">
        <v>-1</v>
      </c>
      <c r="J10" s="64">
        <v>-1</v>
      </c>
      <c r="K10" s="64">
        <v>-1</v>
      </c>
      <c r="L10" s="64">
        <v>1</v>
      </c>
      <c r="M10" s="70"/>
    </row>
    <row r="11" spans="1:13" ht="12.75">
      <c r="A11" s="6"/>
      <c r="B11" s="3" t="s">
        <v>24</v>
      </c>
      <c r="C11" s="3">
        <f t="shared" si="0"/>
        <v>9</v>
      </c>
      <c r="D11" s="3"/>
      <c r="E11" s="3"/>
      <c r="F11" s="3"/>
      <c r="G11" s="3"/>
      <c r="H11" s="3"/>
      <c r="I11" s="3"/>
      <c r="J11" s="3"/>
      <c r="K11" s="3">
        <v>10</v>
      </c>
      <c r="L11" s="64">
        <v>-1</v>
      </c>
      <c r="M11" s="70"/>
    </row>
    <row r="12" spans="1:13" ht="12.75">
      <c r="A12" s="6"/>
      <c r="B12" s="3" t="s">
        <v>23</v>
      </c>
      <c r="C12" s="3">
        <f t="shared" si="0"/>
        <v>9</v>
      </c>
      <c r="D12" s="64">
        <v>8</v>
      </c>
      <c r="E12" s="64">
        <v>2</v>
      </c>
      <c r="F12" s="64">
        <v>-1</v>
      </c>
      <c r="G12" s="64">
        <v>-1</v>
      </c>
      <c r="H12" s="64"/>
      <c r="I12" s="64"/>
      <c r="J12" s="64">
        <v>-1</v>
      </c>
      <c r="K12" s="3">
        <v>-1</v>
      </c>
      <c r="L12" s="3">
        <v>3</v>
      </c>
      <c r="M12" s="70"/>
    </row>
    <row r="13" spans="1:13" ht="12.75">
      <c r="A13" s="6"/>
      <c r="B13" s="3" t="s">
        <v>42</v>
      </c>
      <c r="C13" s="3">
        <f t="shared" si="0"/>
        <v>8</v>
      </c>
      <c r="D13" s="64"/>
      <c r="E13" s="64"/>
      <c r="F13" s="64">
        <v>0</v>
      </c>
      <c r="G13" s="64">
        <v>9</v>
      </c>
      <c r="H13" s="64"/>
      <c r="I13" s="64"/>
      <c r="J13" s="64"/>
      <c r="K13" s="64"/>
      <c r="L13" s="64">
        <v>-1</v>
      </c>
      <c r="M13" s="70"/>
    </row>
    <row r="14" spans="1:13" ht="12.75">
      <c r="A14" s="6"/>
      <c r="B14" s="3" t="s">
        <v>27</v>
      </c>
      <c r="C14" s="3">
        <f t="shared" si="0"/>
        <v>8</v>
      </c>
      <c r="D14" s="64">
        <v>6</v>
      </c>
      <c r="E14" s="64">
        <v>6</v>
      </c>
      <c r="F14" s="64">
        <v>-1</v>
      </c>
      <c r="G14" s="64"/>
      <c r="H14" s="64"/>
      <c r="I14" s="64">
        <v>-1</v>
      </c>
      <c r="J14" s="64">
        <v>-1</v>
      </c>
      <c r="K14" s="64">
        <v>-1</v>
      </c>
      <c r="L14" s="64"/>
      <c r="M14" s="70"/>
    </row>
    <row r="15" spans="1:13" ht="12.75">
      <c r="A15" s="6"/>
      <c r="B15" s="3" t="s">
        <v>107</v>
      </c>
      <c r="C15" s="3">
        <f t="shared" si="0"/>
        <v>8</v>
      </c>
      <c r="D15" s="64"/>
      <c r="E15" s="64"/>
      <c r="F15" s="64">
        <v>0</v>
      </c>
      <c r="G15" s="64"/>
      <c r="H15" s="64">
        <v>8</v>
      </c>
      <c r="I15" s="64"/>
      <c r="J15" s="64"/>
      <c r="K15" s="64"/>
      <c r="L15" s="64"/>
      <c r="M15" s="70"/>
    </row>
    <row r="16" spans="1:12" ht="12.75">
      <c r="A16" s="6"/>
      <c r="B16" s="3" t="s">
        <v>36</v>
      </c>
      <c r="C16" s="3">
        <f t="shared" si="0"/>
        <v>8</v>
      </c>
      <c r="D16" s="64"/>
      <c r="E16" s="64"/>
      <c r="F16" s="64">
        <v>8</v>
      </c>
      <c r="G16" s="64"/>
      <c r="H16" s="64"/>
      <c r="I16" s="64"/>
      <c r="J16" s="64"/>
      <c r="K16" s="64"/>
      <c r="L16" s="3"/>
    </row>
    <row r="17" spans="1:12" ht="12.75">
      <c r="A17" s="6"/>
      <c r="B17" s="3" t="s">
        <v>39</v>
      </c>
      <c r="C17" s="3">
        <f t="shared" si="0"/>
        <v>7</v>
      </c>
      <c r="D17" s="64">
        <v>8</v>
      </c>
      <c r="E17" s="64">
        <v>-1</v>
      </c>
      <c r="F17" s="64">
        <v>0</v>
      </c>
      <c r="G17" s="64"/>
      <c r="H17" s="64"/>
      <c r="I17" s="64"/>
      <c r="J17" s="64">
        <v>1</v>
      </c>
      <c r="K17" s="64"/>
      <c r="L17" s="64">
        <v>-1</v>
      </c>
    </row>
    <row r="18" spans="1:12" ht="12.75">
      <c r="A18" s="6"/>
      <c r="B18" s="3" t="s">
        <v>115</v>
      </c>
      <c r="C18" s="3">
        <f t="shared" si="0"/>
        <v>6</v>
      </c>
      <c r="D18" s="3"/>
      <c r="E18" s="3"/>
      <c r="F18" s="3"/>
      <c r="G18" s="3"/>
      <c r="H18" s="3"/>
      <c r="I18" s="3"/>
      <c r="J18" s="3"/>
      <c r="K18" s="3">
        <v>6</v>
      </c>
      <c r="L18" s="3"/>
    </row>
    <row r="19" spans="1:12" ht="12.75">
      <c r="A19" s="6"/>
      <c r="B19" s="3" t="s">
        <v>111</v>
      </c>
      <c r="C19" s="3">
        <f t="shared" si="0"/>
        <v>1</v>
      </c>
      <c r="D19" s="3"/>
      <c r="E19" s="3"/>
      <c r="F19" s="3"/>
      <c r="G19" s="3"/>
      <c r="H19" s="3"/>
      <c r="I19" s="3">
        <v>2</v>
      </c>
      <c r="J19" s="3"/>
      <c r="K19" s="3">
        <v>-1</v>
      </c>
      <c r="L19" s="3"/>
    </row>
  </sheetData>
  <sheetProtection selectLockedCells="1"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rgb="FFFFFFFF"/>
  </sheetPr>
  <dimension ref="A1:M26"/>
  <sheetViews>
    <sheetView workbookViewId="0" topLeftCell="A1">
      <selection activeCell="H32" sqref="H32"/>
    </sheetView>
  </sheetViews>
  <sheetFormatPr defaultColWidth="9.140625" defaultRowHeight="12.75"/>
  <cols>
    <col min="1" max="1" width="13.7109375" style="0" customWidth="1"/>
    <col min="14" max="14" width="15.00390625" style="0" customWidth="1"/>
    <col min="15" max="15" width="9.140625" style="61" customWidth="1"/>
  </cols>
  <sheetData>
    <row r="1" spans="1:13" ht="12.75">
      <c r="A1" s="45" t="s">
        <v>3</v>
      </c>
      <c r="B1" s="1" t="s">
        <v>1</v>
      </c>
      <c r="C1" s="1" t="s">
        <v>14</v>
      </c>
      <c r="D1" s="45" t="s">
        <v>50</v>
      </c>
      <c r="E1" s="32" t="s">
        <v>51</v>
      </c>
      <c r="F1" s="77" t="s">
        <v>52</v>
      </c>
      <c r="G1" s="32" t="s">
        <v>102</v>
      </c>
      <c r="H1" s="10" t="s">
        <v>110</v>
      </c>
      <c r="I1" s="10" t="s">
        <v>113</v>
      </c>
      <c r="J1" s="10" t="s">
        <v>114</v>
      </c>
      <c r="K1" s="33" t="s">
        <v>116</v>
      </c>
      <c r="L1" s="10" t="s">
        <v>119</v>
      </c>
      <c r="M1" s="33"/>
    </row>
    <row r="2" spans="1:12" ht="12.75">
      <c r="A2" t="s">
        <v>7</v>
      </c>
      <c r="B2" s="3" t="s">
        <v>9</v>
      </c>
      <c r="C2" s="64">
        <f aca="true" t="shared" si="0" ref="C2:C26">SUM(E2:M2)</f>
        <v>129</v>
      </c>
      <c r="D2" s="69"/>
      <c r="E2" s="3">
        <v>25</v>
      </c>
      <c r="F2" s="69">
        <v>20</v>
      </c>
      <c r="G2" s="3">
        <v>21</v>
      </c>
      <c r="H2" s="3">
        <v>21</v>
      </c>
      <c r="I2" s="3">
        <v>24</v>
      </c>
      <c r="J2" s="3"/>
      <c r="L2" s="3">
        <v>18</v>
      </c>
    </row>
    <row r="3" spans="1:13" ht="12.75">
      <c r="A3" t="s">
        <v>7</v>
      </c>
      <c r="B3" s="3" t="s">
        <v>27</v>
      </c>
      <c r="C3" s="64">
        <f t="shared" si="0"/>
        <v>103</v>
      </c>
      <c r="D3" s="69"/>
      <c r="E3" s="3">
        <v>16</v>
      </c>
      <c r="F3" s="69">
        <v>24</v>
      </c>
      <c r="G3" s="64">
        <v>19</v>
      </c>
      <c r="H3" s="64">
        <v>24</v>
      </c>
      <c r="I3" s="64">
        <v>20</v>
      </c>
      <c r="J3" s="64"/>
      <c r="K3" s="70"/>
      <c r="L3" s="64"/>
      <c r="M3" s="70"/>
    </row>
    <row r="4" spans="1:12" ht="12.75">
      <c r="A4" t="s">
        <v>7</v>
      </c>
      <c r="B4" s="3" t="s">
        <v>24</v>
      </c>
      <c r="C4" s="64">
        <f t="shared" si="0"/>
        <v>79</v>
      </c>
      <c r="D4" s="5"/>
      <c r="E4" s="3">
        <v>12</v>
      </c>
      <c r="F4" s="5">
        <v>11</v>
      </c>
      <c r="G4" s="64">
        <v>15</v>
      </c>
      <c r="H4" s="64">
        <v>11</v>
      </c>
      <c r="I4" s="64">
        <v>18</v>
      </c>
      <c r="J4" s="3"/>
      <c r="L4" s="3">
        <v>12</v>
      </c>
    </row>
    <row r="5" spans="1:13" ht="12.75">
      <c r="A5" t="s">
        <v>7</v>
      </c>
      <c r="B5" s="3" t="s">
        <v>39</v>
      </c>
      <c r="C5" s="64">
        <f t="shared" si="0"/>
        <v>81</v>
      </c>
      <c r="D5" s="69"/>
      <c r="E5" s="3">
        <v>16</v>
      </c>
      <c r="F5" s="69">
        <v>15</v>
      </c>
      <c r="G5" s="3"/>
      <c r="H5" s="64">
        <v>19</v>
      </c>
      <c r="I5" s="64">
        <v>16</v>
      </c>
      <c r="J5" s="64"/>
      <c r="K5" s="70"/>
      <c r="L5" s="64">
        <v>15</v>
      </c>
      <c r="M5" s="70"/>
    </row>
    <row r="6" spans="1:13" ht="12.75">
      <c r="A6" t="s">
        <v>7</v>
      </c>
      <c r="B6" s="3" t="s">
        <v>42</v>
      </c>
      <c r="C6" s="64">
        <f t="shared" si="0"/>
        <v>62</v>
      </c>
      <c r="D6" s="69"/>
      <c r="E6" s="3">
        <v>14</v>
      </c>
      <c r="F6" s="69">
        <v>12</v>
      </c>
      <c r="G6" s="64">
        <v>20</v>
      </c>
      <c r="H6" s="3"/>
      <c r="I6" s="3"/>
      <c r="J6" s="64"/>
      <c r="K6" s="70"/>
      <c r="L6" s="64">
        <v>16</v>
      </c>
      <c r="M6" s="70"/>
    </row>
    <row r="7" spans="1:13" ht="12.75">
      <c r="A7" t="s">
        <v>7</v>
      </c>
      <c r="B7" s="3" t="s">
        <v>38</v>
      </c>
      <c r="C7" s="64">
        <f t="shared" si="0"/>
        <v>42</v>
      </c>
      <c r="D7" s="5"/>
      <c r="E7" s="3"/>
      <c r="F7" s="5">
        <v>14</v>
      </c>
      <c r="G7" s="64"/>
      <c r="H7" s="64">
        <v>15</v>
      </c>
      <c r="I7" s="64">
        <v>13</v>
      </c>
      <c r="J7" s="64"/>
      <c r="K7" s="70"/>
      <c r="L7" s="64"/>
      <c r="M7" s="70"/>
    </row>
    <row r="8" spans="1:13" ht="12.75">
      <c r="A8" t="s">
        <v>7</v>
      </c>
      <c r="B8" s="3" t="s">
        <v>54</v>
      </c>
      <c r="C8" s="64">
        <f t="shared" si="0"/>
        <v>21</v>
      </c>
      <c r="D8" s="5"/>
      <c r="E8" s="3">
        <v>21</v>
      </c>
      <c r="F8" s="5"/>
      <c r="G8" s="64"/>
      <c r="H8" s="64"/>
      <c r="I8" s="64"/>
      <c r="J8" s="64"/>
      <c r="K8" s="70"/>
      <c r="L8" s="64"/>
      <c r="M8" s="70"/>
    </row>
    <row r="9" spans="1:13" ht="12.75">
      <c r="A9" t="s">
        <v>7</v>
      </c>
      <c r="B9" s="3" t="s">
        <v>36</v>
      </c>
      <c r="C9" s="64">
        <f t="shared" si="0"/>
        <v>18</v>
      </c>
      <c r="D9" s="69"/>
      <c r="E9" s="64"/>
      <c r="F9" s="69">
        <v>18</v>
      </c>
      <c r="G9" s="64"/>
      <c r="H9" s="64"/>
      <c r="I9" s="64"/>
      <c r="J9" s="64"/>
      <c r="K9" s="70"/>
      <c r="L9" s="64"/>
      <c r="M9" s="70"/>
    </row>
    <row r="10" spans="1:13" ht="12.75">
      <c r="A10" t="s">
        <v>7</v>
      </c>
      <c r="B10" s="3" t="s">
        <v>34</v>
      </c>
      <c r="C10" s="64">
        <f t="shared" si="0"/>
        <v>17</v>
      </c>
      <c r="D10" s="69"/>
      <c r="E10" s="64"/>
      <c r="F10" s="69">
        <v>17</v>
      </c>
      <c r="G10" s="64"/>
      <c r="H10" s="64"/>
      <c r="I10" s="64"/>
      <c r="J10" s="64"/>
      <c r="K10" s="70"/>
      <c r="L10" s="64"/>
      <c r="M10" s="70"/>
    </row>
    <row r="11" spans="1:13" ht="12.75">
      <c r="A11" t="s">
        <v>7</v>
      </c>
      <c r="B11" s="3" t="s">
        <v>112</v>
      </c>
      <c r="C11" s="64">
        <f t="shared" si="0"/>
        <v>15</v>
      </c>
      <c r="D11" s="5"/>
      <c r="E11" s="3"/>
      <c r="F11" s="5"/>
      <c r="G11" s="3"/>
      <c r="H11" s="3" t="s">
        <v>59</v>
      </c>
      <c r="I11" s="3">
        <v>15</v>
      </c>
      <c r="J11" s="64"/>
      <c r="K11" s="70"/>
      <c r="L11" s="64"/>
      <c r="M11" s="70"/>
    </row>
    <row r="12" spans="1:13" ht="12.75">
      <c r="A12" t="s">
        <v>7</v>
      </c>
      <c r="B12" s="3" t="s">
        <v>107</v>
      </c>
      <c r="C12" s="64">
        <f t="shared" si="0"/>
        <v>14</v>
      </c>
      <c r="D12" s="69"/>
      <c r="E12" s="64"/>
      <c r="F12" s="69"/>
      <c r="G12" s="64"/>
      <c r="H12" s="3">
        <v>14</v>
      </c>
      <c r="I12" s="3"/>
      <c r="J12" s="64"/>
      <c r="K12" s="70"/>
      <c r="L12" s="64"/>
      <c r="M12" s="70"/>
    </row>
    <row r="13" spans="1:13" ht="12.75">
      <c r="A13" t="s">
        <v>7</v>
      </c>
      <c r="B13" s="3" t="s">
        <v>44</v>
      </c>
      <c r="C13" s="64">
        <f t="shared" si="0"/>
        <v>31</v>
      </c>
      <c r="D13" s="5"/>
      <c r="E13" s="3"/>
      <c r="F13" s="5"/>
      <c r="G13" s="3"/>
      <c r="H13" s="3">
        <v>13</v>
      </c>
      <c r="I13" s="3"/>
      <c r="J13" s="64"/>
      <c r="K13" s="70"/>
      <c r="L13" s="64">
        <v>18</v>
      </c>
      <c r="M13" s="70"/>
    </row>
    <row r="14" spans="1:13" ht="12.75">
      <c r="A14" t="s">
        <v>7</v>
      </c>
      <c r="B14" s="3" t="s">
        <v>30</v>
      </c>
      <c r="C14" s="64">
        <f t="shared" si="0"/>
        <v>11</v>
      </c>
      <c r="D14" s="69"/>
      <c r="E14" s="3">
        <v>11</v>
      </c>
      <c r="F14" s="69"/>
      <c r="G14" s="3"/>
      <c r="H14" s="64"/>
      <c r="I14" s="64"/>
      <c r="J14" s="64"/>
      <c r="K14" s="70"/>
      <c r="L14" s="64"/>
      <c r="M14" s="70"/>
    </row>
    <row r="15" spans="1:13" ht="12.75">
      <c r="A15" t="s">
        <v>7</v>
      </c>
      <c r="B15" s="3" t="s">
        <v>32</v>
      </c>
      <c r="C15" s="64">
        <f t="shared" si="0"/>
        <v>10</v>
      </c>
      <c r="D15" s="5"/>
      <c r="E15" s="3"/>
      <c r="F15" s="5">
        <v>10</v>
      </c>
      <c r="G15" s="3"/>
      <c r="H15" s="64"/>
      <c r="I15" s="64"/>
      <c r="J15" s="64"/>
      <c r="K15" s="70"/>
      <c r="L15" s="64"/>
      <c r="M15" s="70"/>
    </row>
    <row r="16" spans="1:13" ht="12.75">
      <c r="A16" t="s">
        <v>7</v>
      </c>
      <c r="B16" s="3" t="s">
        <v>29</v>
      </c>
      <c r="C16" s="64">
        <f t="shared" si="0"/>
        <v>8</v>
      </c>
      <c r="D16" s="5"/>
      <c r="E16" s="3"/>
      <c r="F16" s="5">
        <v>8</v>
      </c>
      <c r="G16" s="3"/>
      <c r="H16" s="64"/>
      <c r="I16" s="64"/>
      <c r="J16" s="64"/>
      <c r="K16" s="70"/>
      <c r="L16" s="64"/>
      <c r="M16" s="70"/>
    </row>
    <row r="17" spans="1:13" ht="12.75">
      <c r="A17" t="s">
        <v>7</v>
      </c>
      <c r="B17" s="3" t="s">
        <v>37</v>
      </c>
      <c r="C17" s="64">
        <f t="shared" si="0"/>
        <v>8</v>
      </c>
      <c r="D17" s="5"/>
      <c r="E17" s="3"/>
      <c r="F17" s="5">
        <v>8</v>
      </c>
      <c r="G17" s="3"/>
      <c r="H17" s="64"/>
      <c r="I17" s="64"/>
      <c r="J17" s="64"/>
      <c r="K17" s="70"/>
      <c r="L17" s="64"/>
      <c r="M17" s="70"/>
    </row>
    <row r="18" spans="1:12" ht="12.75">
      <c r="A18" t="s">
        <v>8</v>
      </c>
      <c r="B18" s="3" t="s">
        <v>10</v>
      </c>
      <c r="C18" s="64">
        <f t="shared" si="0"/>
        <v>142</v>
      </c>
      <c r="D18" s="69"/>
      <c r="E18" s="3">
        <v>24</v>
      </c>
      <c r="F18" s="69">
        <v>24</v>
      </c>
      <c r="G18" s="64">
        <v>24</v>
      </c>
      <c r="H18" s="64">
        <v>23</v>
      </c>
      <c r="I18" s="64">
        <v>25</v>
      </c>
      <c r="J18" s="3"/>
      <c r="L18" s="3">
        <v>22</v>
      </c>
    </row>
    <row r="19" spans="1:12" ht="12.75">
      <c r="A19" t="s">
        <v>8</v>
      </c>
      <c r="B19" s="3" t="s">
        <v>25</v>
      </c>
      <c r="C19" s="64">
        <f t="shared" si="0"/>
        <v>108</v>
      </c>
      <c r="D19" s="69"/>
      <c r="E19" s="3"/>
      <c r="F19" s="69">
        <v>20</v>
      </c>
      <c r="G19" s="64">
        <v>24</v>
      </c>
      <c r="H19" s="3">
        <v>22</v>
      </c>
      <c r="I19" s="3">
        <v>19</v>
      </c>
      <c r="J19" s="3"/>
      <c r="L19" s="3">
        <v>23</v>
      </c>
    </row>
    <row r="20" spans="1:12" ht="12.75">
      <c r="A20" t="s">
        <v>8</v>
      </c>
      <c r="B20" s="3" t="s">
        <v>23</v>
      </c>
      <c r="C20" s="64">
        <f t="shared" si="0"/>
        <v>97</v>
      </c>
      <c r="D20" s="69"/>
      <c r="E20" s="3">
        <v>14</v>
      </c>
      <c r="F20" s="69">
        <v>17</v>
      </c>
      <c r="G20" s="64">
        <v>16</v>
      </c>
      <c r="H20" s="64">
        <v>16</v>
      </c>
      <c r="I20" s="64">
        <v>15</v>
      </c>
      <c r="J20" s="3"/>
      <c r="L20" s="3">
        <v>19</v>
      </c>
    </row>
    <row r="21" spans="1:12" ht="12.75">
      <c r="A21" t="s">
        <v>8</v>
      </c>
      <c r="B21" s="3" t="s">
        <v>28</v>
      </c>
      <c r="C21" s="64">
        <f t="shared" si="0"/>
        <v>91</v>
      </c>
      <c r="D21" s="69"/>
      <c r="E21" s="3">
        <v>15</v>
      </c>
      <c r="F21" s="69">
        <v>13</v>
      </c>
      <c r="G21" s="64">
        <v>15</v>
      </c>
      <c r="H21" s="3">
        <v>17</v>
      </c>
      <c r="I21" s="3">
        <v>16</v>
      </c>
      <c r="J21" s="3"/>
      <c r="L21" s="3">
        <v>15</v>
      </c>
    </row>
    <row r="22" spans="1:12" ht="12.75">
      <c r="A22" t="s">
        <v>8</v>
      </c>
      <c r="B22" s="3" t="s">
        <v>26</v>
      </c>
      <c r="C22" s="64">
        <f t="shared" si="0"/>
        <v>64</v>
      </c>
      <c r="D22" s="69"/>
      <c r="E22" s="3">
        <v>19</v>
      </c>
      <c r="F22" s="69">
        <v>14</v>
      </c>
      <c r="G22" s="64">
        <v>17</v>
      </c>
      <c r="H22" s="64"/>
      <c r="I22" s="64"/>
      <c r="J22" s="3"/>
      <c r="L22" s="3">
        <v>14</v>
      </c>
    </row>
    <row r="23" spans="1:12" ht="12.75">
      <c r="A23" t="s">
        <v>8</v>
      </c>
      <c r="B23" s="3" t="s">
        <v>40</v>
      </c>
      <c r="C23" s="64">
        <f t="shared" si="0"/>
        <v>18</v>
      </c>
      <c r="D23" s="71"/>
      <c r="E23" s="3"/>
      <c r="F23" s="69">
        <v>18</v>
      </c>
      <c r="G23" s="64"/>
      <c r="H23" s="3"/>
      <c r="I23" s="3"/>
      <c r="J23" s="3"/>
      <c r="L23" s="3"/>
    </row>
    <row r="24" spans="1:12" ht="12.75">
      <c r="B24" s="3" t="s">
        <v>109</v>
      </c>
      <c r="C24" s="64">
        <f t="shared" si="0"/>
        <v>0</v>
      </c>
      <c r="D24" s="5"/>
      <c r="E24" s="3"/>
      <c r="F24" s="5"/>
      <c r="G24" s="3"/>
      <c r="H24" s="3"/>
      <c r="I24" s="3"/>
      <c r="J24" s="3"/>
      <c r="L24" s="3"/>
    </row>
    <row r="25" spans="1:12" ht="12.75">
      <c r="A25" t="s">
        <v>7</v>
      </c>
      <c r="B25" s="3" t="s">
        <v>108</v>
      </c>
      <c r="C25" s="64">
        <f t="shared" si="0"/>
        <v>0</v>
      </c>
      <c r="D25" s="5"/>
      <c r="E25" s="3"/>
      <c r="F25" s="5"/>
      <c r="G25" s="3"/>
      <c r="H25" s="3"/>
      <c r="I25" s="3"/>
      <c r="J25" s="3"/>
      <c r="L25" s="3"/>
    </row>
    <row r="26" spans="1:12" ht="12.75">
      <c r="A26" t="s">
        <v>7</v>
      </c>
      <c r="B26" s="3" t="s">
        <v>31</v>
      </c>
      <c r="C26" s="64">
        <f t="shared" si="0"/>
        <v>24</v>
      </c>
      <c r="D26" s="5"/>
      <c r="E26" s="3"/>
      <c r="F26" s="5"/>
      <c r="G26" s="3"/>
      <c r="H26" s="3"/>
      <c r="I26" s="3"/>
      <c r="J26" s="3"/>
      <c r="L26" s="3">
        <v>24</v>
      </c>
    </row>
  </sheetData>
  <sheetProtection selectLockedCells="1"/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rgb="FFFFFFFF"/>
  </sheetPr>
  <dimension ref="B1:M17"/>
  <sheetViews>
    <sheetView tabSelected="1" workbookViewId="0" topLeftCell="A1">
      <selection activeCell="H24" sqref="H24"/>
    </sheetView>
  </sheetViews>
  <sheetFormatPr defaultColWidth="9.140625" defaultRowHeight="12.75"/>
  <cols>
    <col min="14" max="14" width="15.00390625" style="0" customWidth="1"/>
    <col min="15" max="15" width="9.140625" style="61" customWidth="1"/>
  </cols>
  <sheetData>
    <row r="1" spans="2:13" ht="12.75">
      <c r="B1" s="45" t="s">
        <v>1</v>
      </c>
      <c r="C1" s="1" t="s">
        <v>14</v>
      </c>
      <c r="D1" s="1" t="s">
        <v>50</v>
      </c>
      <c r="E1" s="73" t="s">
        <v>51</v>
      </c>
      <c r="F1" s="32" t="s">
        <v>52</v>
      </c>
      <c r="G1" s="32" t="s">
        <v>102</v>
      </c>
      <c r="H1" s="10" t="s">
        <v>110</v>
      </c>
      <c r="I1" s="10" t="s">
        <v>113</v>
      </c>
      <c r="J1" s="10" t="s">
        <v>114</v>
      </c>
      <c r="K1" s="33" t="s">
        <v>116</v>
      </c>
      <c r="L1" s="10" t="s">
        <v>119</v>
      </c>
      <c r="M1" s="33"/>
    </row>
    <row r="2" spans="2:12" ht="12.75">
      <c r="B2" s="2" t="s">
        <v>28</v>
      </c>
      <c r="C2" s="64">
        <f aca="true" t="shared" si="0" ref="C2:C17">SUM(E2:M2)</f>
        <v>140</v>
      </c>
      <c r="D2" s="3"/>
      <c r="E2" s="11">
        <v>23</v>
      </c>
      <c r="F2" s="9">
        <v>24</v>
      </c>
      <c r="G2" s="3">
        <v>19</v>
      </c>
      <c r="H2" s="3">
        <v>18</v>
      </c>
      <c r="I2" s="3">
        <v>16</v>
      </c>
      <c r="J2" s="3">
        <v>24</v>
      </c>
      <c r="L2" s="3">
        <v>16</v>
      </c>
    </row>
    <row r="3" spans="2:13" ht="12.75">
      <c r="B3" s="3" t="s">
        <v>10</v>
      </c>
      <c r="C3" s="64">
        <f t="shared" si="0"/>
        <v>138</v>
      </c>
      <c r="D3" s="64"/>
      <c r="E3" s="6">
        <v>18</v>
      </c>
      <c r="F3" s="65">
        <v>13</v>
      </c>
      <c r="G3" s="64">
        <v>19</v>
      </c>
      <c r="H3" s="3">
        <v>23</v>
      </c>
      <c r="I3" s="64">
        <v>23</v>
      </c>
      <c r="J3" s="64">
        <v>19</v>
      </c>
      <c r="K3" s="70"/>
      <c r="L3" s="64">
        <v>23</v>
      </c>
      <c r="M3" s="70"/>
    </row>
    <row r="4" spans="2:12" ht="12.75">
      <c r="B4" s="3" t="s">
        <v>25</v>
      </c>
      <c r="C4" s="64">
        <f t="shared" si="0"/>
        <v>116</v>
      </c>
      <c r="D4" s="3"/>
      <c r="E4" s="6">
        <v>14</v>
      </c>
      <c r="F4" s="9">
        <v>19</v>
      </c>
      <c r="G4" s="3">
        <v>23</v>
      </c>
      <c r="H4" s="64">
        <v>16</v>
      </c>
      <c r="I4" s="3">
        <v>19</v>
      </c>
      <c r="J4" s="3">
        <v>12</v>
      </c>
      <c r="L4" s="3">
        <v>13</v>
      </c>
    </row>
    <row r="5" spans="2:13" ht="12.75">
      <c r="B5" s="3" t="s">
        <v>23</v>
      </c>
      <c r="C5" s="64">
        <f t="shared" si="0"/>
        <v>97</v>
      </c>
      <c r="D5" s="64"/>
      <c r="E5" s="6">
        <v>12</v>
      </c>
      <c r="F5" s="65">
        <v>15</v>
      </c>
      <c r="G5" s="64">
        <v>12</v>
      </c>
      <c r="H5" s="64">
        <v>14</v>
      </c>
      <c r="I5" s="64">
        <v>13</v>
      </c>
      <c r="J5" s="64">
        <v>13</v>
      </c>
      <c r="K5" s="70"/>
      <c r="L5" s="64">
        <v>18</v>
      </c>
      <c r="M5" s="70"/>
    </row>
    <row r="6" spans="2:13" ht="12.75">
      <c r="B6" s="3" t="s">
        <v>9</v>
      </c>
      <c r="C6" s="64">
        <f t="shared" si="0"/>
        <v>85</v>
      </c>
      <c r="D6" s="64"/>
      <c r="E6" s="6">
        <v>18</v>
      </c>
      <c r="F6" s="65"/>
      <c r="G6" s="64">
        <v>14</v>
      </c>
      <c r="H6" s="64">
        <v>13</v>
      </c>
      <c r="I6" s="64">
        <v>13</v>
      </c>
      <c r="J6" s="64">
        <v>15</v>
      </c>
      <c r="K6" s="70"/>
      <c r="L6" s="64">
        <v>12</v>
      </c>
      <c r="M6" s="70"/>
    </row>
    <row r="7" spans="2:13" ht="12.75">
      <c r="B7" s="3" t="s">
        <v>26</v>
      </c>
      <c r="C7" s="64">
        <f t="shared" si="0"/>
        <v>57</v>
      </c>
      <c r="D7" s="64"/>
      <c r="E7" s="6">
        <v>15</v>
      </c>
      <c r="F7" s="65">
        <v>15</v>
      </c>
      <c r="G7" s="64">
        <v>11</v>
      </c>
      <c r="H7" s="64"/>
      <c r="I7" s="64"/>
      <c r="J7" s="64"/>
      <c r="K7" s="70"/>
      <c r="L7" s="64">
        <v>16</v>
      </c>
      <c r="M7" s="70"/>
    </row>
    <row r="8" spans="2:13" ht="12.75">
      <c r="B8" s="3" t="s">
        <v>27</v>
      </c>
      <c r="C8" s="64">
        <f t="shared" si="0"/>
        <v>55</v>
      </c>
      <c r="D8" s="64"/>
      <c r="E8" s="6"/>
      <c r="F8" s="65">
        <v>13</v>
      </c>
      <c r="G8" s="64">
        <v>13</v>
      </c>
      <c r="H8" s="64"/>
      <c r="I8" s="64">
        <v>15</v>
      </c>
      <c r="J8" s="64">
        <v>14</v>
      </c>
      <c r="K8" s="70"/>
      <c r="L8" s="64"/>
      <c r="M8" s="70"/>
    </row>
    <row r="9" spans="2:13" ht="12.75">
      <c r="B9" s="3" t="s">
        <v>112</v>
      </c>
      <c r="C9" s="64">
        <f t="shared" si="0"/>
        <v>13</v>
      </c>
      <c r="D9" s="64"/>
      <c r="E9" s="6"/>
      <c r="F9" s="65"/>
      <c r="G9" s="64"/>
      <c r="H9" s="64"/>
      <c r="I9" s="64">
        <v>13</v>
      </c>
      <c r="J9" s="64"/>
      <c r="K9" s="70"/>
      <c r="L9" s="64"/>
      <c r="M9" s="70"/>
    </row>
    <row r="10" spans="2:13" ht="12.75">
      <c r="B10" s="3" t="s">
        <v>42</v>
      </c>
      <c r="C10" s="64">
        <f t="shared" si="0"/>
        <v>11</v>
      </c>
      <c r="D10" s="64"/>
      <c r="E10" s="6">
        <v>11</v>
      </c>
      <c r="F10" s="65"/>
      <c r="G10" s="64"/>
      <c r="H10" s="64"/>
      <c r="I10" s="64"/>
      <c r="J10" s="64"/>
      <c r="K10" s="70"/>
      <c r="L10" s="64"/>
      <c r="M10" s="70"/>
    </row>
    <row r="11" spans="2:13" ht="12.75">
      <c r="B11" s="3" t="s">
        <v>24</v>
      </c>
      <c r="C11" s="64">
        <f t="shared" si="0"/>
        <v>11</v>
      </c>
      <c r="D11" s="64"/>
      <c r="E11" s="6"/>
      <c r="F11" s="65">
        <v>11</v>
      </c>
      <c r="G11" s="64"/>
      <c r="H11" s="64"/>
      <c r="I11" s="64"/>
      <c r="J11" s="64"/>
      <c r="K11" s="70"/>
      <c r="L11" s="64"/>
      <c r="M11" s="70"/>
    </row>
    <row r="12" spans="2:13" ht="12.75">
      <c r="B12" s="3"/>
      <c r="C12" s="64">
        <f t="shared" si="0"/>
        <v>0</v>
      </c>
      <c r="D12" s="64"/>
      <c r="E12" s="6"/>
      <c r="F12" s="65"/>
      <c r="G12" s="64"/>
      <c r="H12" s="64"/>
      <c r="I12" s="64"/>
      <c r="J12" s="64"/>
      <c r="K12" s="70"/>
      <c r="L12" s="64"/>
      <c r="M12" s="70"/>
    </row>
    <row r="13" spans="2:13" ht="12.75">
      <c r="B13" s="3"/>
      <c r="C13" s="64">
        <f t="shared" si="0"/>
        <v>0</v>
      </c>
      <c r="D13" s="64"/>
      <c r="E13" s="6"/>
      <c r="F13" s="65"/>
      <c r="G13" s="64"/>
      <c r="H13" s="64"/>
      <c r="I13" s="64"/>
      <c r="J13" s="64"/>
      <c r="K13" s="70"/>
      <c r="L13" s="64"/>
      <c r="M13" s="70"/>
    </row>
    <row r="14" spans="2:13" ht="12.75">
      <c r="B14" s="3"/>
      <c r="C14" s="64">
        <f t="shared" si="0"/>
        <v>0</v>
      </c>
      <c r="D14" s="75"/>
      <c r="E14" s="75"/>
      <c r="F14" s="65"/>
      <c r="G14" s="75"/>
      <c r="H14" s="64"/>
      <c r="I14" s="64"/>
      <c r="J14" s="64"/>
      <c r="K14" s="70"/>
      <c r="L14" s="64"/>
      <c r="M14" s="70"/>
    </row>
    <row r="15" spans="2:13" ht="12.75">
      <c r="B15" s="3"/>
      <c r="C15" s="64">
        <f t="shared" si="0"/>
        <v>0</v>
      </c>
      <c r="D15" s="64"/>
      <c r="E15" s="64"/>
      <c r="F15" s="65"/>
      <c r="G15" s="64"/>
      <c r="H15" s="64"/>
      <c r="I15" s="64"/>
      <c r="J15" s="64"/>
      <c r="K15" s="70"/>
      <c r="L15" s="64"/>
      <c r="M15" s="70"/>
    </row>
    <row r="16" spans="2:13" ht="12.75">
      <c r="B16" s="3"/>
      <c r="C16" s="64">
        <f t="shared" si="0"/>
        <v>0</v>
      </c>
      <c r="D16" s="64"/>
      <c r="E16" s="64"/>
      <c r="F16" s="65"/>
      <c r="G16" s="64"/>
      <c r="H16" s="64"/>
      <c r="I16" s="64"/>
      <c r="J16" s="64"/>
      <c r="K16" s="70"/>
      <c r="L16" s="64"/>
      <c r="M16" s="70"/>
    </row>
    <row r="17" spans="2:13" ht="12.75">
      <c r="B17" s="3"/>
      <c r="C17" s="64">
        <f t="shared" si="0"/>
        <v>0</v>
      </c>
      <c r="D17" s="64"/>
      <c r="E17" s="64"/>
      <c r="F17" s="65"/>
      <c r="G17" s="64"/>
      <c r="H17" s="64"/>
      <c r="I17" s="64"/>
      <c r="J17" s="64"/>
      <c r="K17" s="70"/>
      <c r="L17" s="64"/>
      <c r="M17" s="70"/>
    </row>
  </sheetData>
  <sheetProtection selectLockedCells="1"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C1:F20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7.00390625" style="0" bestFit="1" customWidth="1"/>
    <col min="3" max="3" width="6.57421875" style="0" bestFit="1" customWidth="1"/>
    <col min="4" max="4" width="6.00390625" style="0" bestFit="1" customWidth="1"/>
    <col min="5" max="5" width="2.00390625" style="0" bestFit="1" customWidth="1"/>
    <col min="6" max="6" width="6.00390625" style="0" bestFit="1" customWidth="1"/>
  </cols>
  <sheetData>
    <row r="1" spans="3:6" ht="12.75">
      <c r="C1" t="s">
        <v>103</v>
      </c>
      <c r="D1">
        <v>3.776</v>
      </c>
      <c r="E1">
        <v>1</v>
      </c>
      <c r="F1">
        <v>1.786</v>
      </c>
    </row>
    <row r="2" spans="3:6" ht="12.75">
      <c r="C2" t="s">
        <v>103</v>
      </c>
      <c r="D2">
        <v>2.028</v>
      </c>
      <c r="E2">
        <v>1</v>
      </c>
      <c r="F2">
        <v>1.775</v>
      </c>
    </row>
    <row r="3" spans="3:6" ht="12.75">
      <c r="C3" t="s">
        <v>103</v>
      </c>
      <c r="D3">
        <v>1.69</v>
      </c>
      <c r="E3">
        <v>1</v>
      </c>
      <c r="F3">
        <v>1.567</v>
      </c>
    </row>
    <row r="4" spans="3:6" ht="12.75">
      <c r="C4" t="s">
        <v>103</v>
      </c>
      <c r="D4">
        <v>1.65</v>
      </c>
      <c r="E4">
        <v>1</v>
      </c>
      <c r="F4">
        <v>1.546</v>
      </c>
    </row>
    <row r="5" spans="3:6" ht="12.75">
      <c r="C5" t="s">
        <v>103</v>
      </c>
      <c r="D5">
        <v>6.59</v>
      </c>
      <c r="E5">
        <v>1</v>
      </c>
      <c r="F5">
        <v>1.693</v>
      </c>
    </row>
    <row r="6" spans="3:6" ht="12.75">
      <c r="C6" t="s">
        <v>104</v>
      </c>
      <c r="D6">
        <v>3.773</v>
      </c>
      <c r="E6">
        <v>3</v>
      </c>
      <c r="F6">
        <v>1.813</v>
      </c>
    </row>
    <row r="7" spans="3:6" ht="12.75">
      <c r="C7" t="s">
        <v>104</v>
      </c>
      <c r="D7">
        <v>1.955</v>
      </c>
      <c r="E7">
        <v>3</v>
      </c>
      <c r="F7">
        <v>1.78</v>
      </c>
    </row>
    <row r="8" spans="3:6" ht="12.75">
      <c r="C8" t="s">
        <v>104</v>
      </c>
      <c r="D8">
        <v>1.68</v>
      </c>
      <c r="E8">
        <v>3</v>
      </c>
      <c r="F8">
        <v>1.54</v>
      </c>
    </row>
    <row r="9" spans="3:6" ht="12.75">
      <c r="C9" t="s">
        <v>104</v>
      </c>
      <c r="D9">
        <v>1.816</v>
      </c>
      <c r="E9">
        <v>3</v>
      </c>
      <c r="F9">
        <v>1.541</v>
      </c>
    </row>
    <row r="10" spans="3:6" ht="12.75">
      <c r="C10" t="s">
        <v>104</v>
      </c>
      <c r="D10">
        <v>5.464</v>
      </c>
      <c r="E10">
        <v>4</v>
      </c>
      <c r="F10">
        <v>1.768</v>
      </c>
    </row>
    <row r="11" spans="3:6" ht="12.75">
      <c r="C11" t="s">
        <v>105</v>
      </c>
      <c r="D11">
        <v>3.773</v>
      </c>
      <c r="E11">
        <v>4</v>
      </c>
      <c r="F11">
        <v>1.77</v>
      </c>
    </row>
    <row r="12" spans="3:6" ht="12.75">
      <c r="C12" t="s">
        <v>105</v>
      </c>
      <c r="D12">
        <v>1.986</v>
      </c>
      <c r="E12">
        <v>4</v>
      </c>
      <c r="F12">
        <v>1.562</v>
      </c>
    </row>
    <row r="13" spans="3:6" ht="12.75">
      <c r="C13" t="s">
        <v>105</v>
      </c>
      <c r="D13">
        <v>1.681</v>
      </c>
      <c r="E13">
        <v>4</v>
      </c>
      <c r="F13">
        <v>1.551</v>
      </c>
    </row>
    <row r="14" spans="3:6" ht="12.75">
      <c r="C14" t="s">
        <v>105</v>
      </c>
      <c r="D14">
        <v>1.807</v>
      </c>
      <c r="E14">
        <v>2</v>
      </c>
      <c r="F14">
        <v>1.769</v>
      </c>
    </row>
    <row r="15" spans="3:6" ht="12.75">
      <c r="C15" t="s">
        <v>105</v>
      </c>
      <c r="D15">
        <v>4.5</v>
      </c>
      <c r="E15">
        <v>2</v>
      </c>
      <c r="F15">
        <v>1.797</v>
      </c>
    </row>
    <row r="16" spans="3:6" ht="12.75">
      <c r="C16" t="s">
        <v>106</v>
      </c>
      <c r="D16">
        <v>2.737</v>
      </c>
      <c r="E16">
        <v>2</v>
      </c>
      <c r="F16">
        <v>1.565</v>
      </c>
    </row>
    <row r="17" spans="3:6" ht="12.75">
      <c r="C17" t="s">
        <v>106</v>
      </c>
      <c r="D17">
        <v>1.039</v>
      </c>
      <c r="E17">
        <v>2</v>
      </c>
      <c r="F17">
        <v>1.498</v>
      </c>
    </row>
    <row r="18" spans="3:4" ht="12.75">
      <c r="C18" t="s">
        <v>106</v>
      </c>
      <c r="D18">
        <v>2.028</v>
      </c>
    </row>
    <row r="19" spans="3:4" ht="12.75">
      <c r="C19" t="s">
        <v>106</v>
      </c>
      <c r="D19">
        <v>3.309</v>
      </c>
    </row>
    <row r="20" spans="3:4" ht="12.75">
      <c r="C20" t="s">
        <v>106</v>
      </c>
      <c r="D20">
        <v>7.61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42"/>
  <sheetViews>
    <sheetView zoomScalePageLayoutView="0" workbookViewId="0" topLeftCell="C1">
      <selection activeCell="L23" sqref="L23"/>
    </sheetView>
  </sheetViews>
  <sheetFormatPr defaultColWidth="9.140625" defaultRowHeight="12.75"/>
  <cols>
    <col min="2" max="2" width="10.28125" style="0" customWidth="1"/>
    <col min="11" max="11" width="10.8515625" style="0" customWidth="1"/>
  </cols>
  <sheetData>
    <row r="1" spans="1:20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2.75">
      <c r="A2" s="81"/>
      <c r="B2" s="81" t="s">
        <v>56</v>
      </c>
      <c r="C2" s="167">
        <v>8</v>
      </c>
      <c r="D2" s="168"/>
      <c r="E2" s="169"/>
      <c r="F2" s="81"/>
      <c r="G2" s="81"/>
      <c r="H2" s="81" t="s">
        <v>101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2.75">
      <c r="A3" s="81"/>
      <c r="B3" s="81" t="s">
        <v>57</v>
      </c>
      <c r="C3" s="170" t="s">
        <v>117</v>
      </c>
      <c r="D3" s="171"/>
      <c r="E3" s="172"/>
      <c r="F3" s="81"/>
      <c r="G3" s="81"/>
      <c r="H3" s="12" t="s">
        <v>89</v>
      </c>
      <c r="I3" s="138" t="s">
        <v>90</v>
      </c>
      <c r="J3" s="24" t="s">
        <v>91</v>
      </c>
      <c r="K3" s="20" t="s">
        <v>92</v>
      </c>
      <c r="L3" s="81"/>
      <c r="M3" s="81"/>
      <c r="N3" s="81"/>
      <c r="O3" s="81"/>
      <c r="P3" s="81"/>
      <c r="Q3" s="81"/>
      <c r="R3" s="81"/>
      <c r="S3" s="81"/>
      <c r="T3" s="81"/>
    </row>
    <row r="4" spans="1:20" ht="12.75">
      <c r="A4" s="81"/>
      <c r="B4" s="81" t="s">
        <v>58</v>
      </c>
      <c r="C4" s="173">
        <v>39711</v>
      </c>
      <c r="D4" s="174"/>
      <c r="E4" s="175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12.75">
      <c r="A6" s="81"/>
      <c r="B6" s="164" t="s">
        <v>22</v>
      </c>
      <c r="C6" s="166"/>
      <c r="D6" s="166"/>
      <c r="E6" s="165"/>
      <c r="F6" s="81"/>
      <c r="G6" s="164" t="s">
        <v>62</v>
      </c>
      <c r="H6" s="165"/>
      <c r="I6" s="81"/>
      <c r="J6" s="164" t="s">
        <v>63</v>
      </c>
      <c r="K6" s="166"/>
      <c r="L6" s="166"/>
      <c r="M6" s="165"/>
      <c r="N6" s="81"/>
      <c r="O6" s="164" t="s">
        <v>64</v>
      </c>
      <c r="P6" s="166"/>
      <c r="Q6" s="165"/>
      <c r="R6" s="81"/>
      <c r="S6" s="111" t="s">
        <v>65</v>
      </c>
      <c r="T6" s="81"/>
    </row>
    <row r="7" spans="1:20" ht="12.75">
      <c r="A7" s="81"/>
      <c r="B7" s="82"/>
      <c r="C7" s="83"/>
      <c r="D7" s="83"/>
      <c r="E7" s="84"/>
      <c r="F7" s="81"/>
      <c r="G7" s="82" t="s">
        <v>61</v>
      </c>
      <c r="H7" s="84"/>
      <c r="I7" s="81"/>
      <c r="J7" s="82"/>
      <c r="K7" s="83"/>
      <c r="L7" s="83"/>
      <c r="M7" s="84"/>
      <c r="N7" s="81"/>
      <c r="O7" s="82"/>
      <c r="P7" s="83"/>
      <c r="Q7" s="84"/>
      <c r="R7" s="81"/>
      <c r="S7" s="85" t="s">
        <v>61</v>
      </c>
      <c r="T7" s="81"/>
    </row>
    <row r="8" spans="1:20" ht="12.75">
      <c r="A8" s="81"/>
      <c r="B8" s="86" t="s">
        <v>61</v>
      </c>
      <c r="C8" s="87">
        <f>COUNTA(B11:B40)</f>
        <v>16</v>
      </c>
      <c r="D8" s="87"/>
      <c r="E8" s="88"/>
      <c r="F8" s="81"/>
      <c r="G8" s="86">
        <f>COUNTA(G11:G40)</f>
        <v>12</v>
      </c>
      <c r="H8" s="88"/>
      <c r="I8" s="81"/>
      <c r="J8" s="86" t="s">
        <v>61</v>
      </c>
      <c r="K8" s="87">
        <f>COUNTA(J11:J40)</f>
        <v>12</v>
      </c>
      <c r="L8" s="87"/>
      <c r="M8" s="88"/>
      <c r="N8" s="81"/>
      <c r="O8" s="86" t="s">
        <v>61</v>
      </c>
      <c r="P8" s="87">
        <f>COUNTA(O11:O40)</f>
        <v>6</v>
      </c>
      <c r="Q8" s="88"/>
      <c r="R8" s="81"/>
      <c r="S8" s="89">
        <f>COUNTA(S11:S40)</f>
        <v>0</v>
      </c>
      <c r="T8" s="81"/>
    </row>
    <row r="9" spans="1:20" ht="12.75">
      <c r="A9" s="81"/>
      <c r="B9" s="90"/>
      <c r="C9" s="91"/>
      <c r="D9" s="91"/>
      <c r="E9" s="92"/>
      <c r="F9" s="81"/>
      <c r="G9" s="90"/>
      <c r="H9" s="92"/>
      <c r="I9" s="81"/>
      <c r="J9" s="90"/>
      <c r="K9" s="91"/>
      <c r="L9" s="91"/>
      <c r="M9" s="92"/>
      <c r="N9" s="81"/>
      <c r="O9" s="90"/>
      <c r="P9" s="91"/>
      <c r="Q9" s="92"/>
      <c r="R9" s="81"/>
      <c r="S9" s="93"/>
      <c r="T9" s="81"/>
    </row>
    <row r="10" spans="1:20" ht="12.75">
      <c r="A10" s="81"/>
      <c r="B10" s="105" t="s">
        <v>1</v>
      </c>
      <c r="C10" s="106" t="s">
        <v>3</v>
      </c>
      <c r="D10" s="107" t="s">
        <v>60</v>
      </c>
      <c r="E10" s="106" t="s">
        <v>21</v>
      </c>
      <c r="F10" s="87"/>
      <c r="G10" s="106" t="s">
        <v>1</v>
      </c>
      <c r="H10" s="106" t="s">
        <v>15</v>
      </c>
      <c r="I10" s="81"/>
      <c r="J10" s="105" t="s">
        <v>1</v>
      </c>
      <c r="K10" s="105" t="s">
        <v>3</v>
      </c>
      <c r="L10" s="106" t="s">
        <v>45</v>
      </c>
      <c r="M10" s="108" t="s">
        <v>21</v>
      </c>
      <c r="N10" s="81"/>
      <c r="O10" s="105" t="s">
        <v>1</v>
      </c>
      <c r="P10" s="106" t="s">
        <v>45</v>
      </c>
      <c r="Q10" s="108" t="s">
        <v>21</v>
      </c>
      <c r="R10" s="87"/>
      <c r="S10" s="106" t="s">
        <v>1</v>
      </c>
      <c r="T10" s="81"/>
    </row>
    <row r="11" spans="1:20" ht="12.75">
      <c r="A11" s="81"/>
      <c r="B11" s="99" t="s">
        <v>23</v>
      </c>
      <c r="C11" s="85" t="str">
        <f>IF(B11&lt;&gt;"",INDEX('Classic Points'!$A$2:$A$50,MATCH(B11,'Classic Points'!$B$2:$B$50,0)),"")</f>
        <v>Sliders</v>
      </c>
      <c r="D11" s="94">
        <f>IF(B11&lt;&gt;"",IF(ISNA(C11),0,INDEX('Classic Laps'!$C$2:$C$50,MATCH(B11,'Classic Laps'!$B$2:$B$50,0))),"")</f>
        <v>96.03624009060023</v>
      </c>
      <c r="E11" s="85">
        <f>IF(B11&lt;&gt;"",RANK(D11,D$11:D$40),"")</f>
        <v>10</v>
      </c>
      <c r="F11" s="87"/>
      <c r="G11" s="99" t="s">
        <v>23</v>
      </c>
      <c r="H11" s="95">
        <f>IF(G11&lt;&gt;"",IF(ISNA(MATCH(G11,'Stock Handicaps'!$B$2:$B$50,0)),IF(ISNA(MATCH(G11,'Stock Points'!$B$2:$B$50,0)),MATCH(G11,'Stock Points'!$B$2:$B$50,0),""),INDEX('Stock Handicaps'!$C$2:$C$50,MATCH(G11,'Stock Handicaps'!$B$2:$B$50,0))),"")</f>
        <v>9</v>
      </c>
      <c r="I11" s="81"/>
      <c r="J11" s="99" t="s">
        <v>10</v>
      </c>
      <c r="K11" s="85" t="str">
        <f>IF(J11&lt;&gt;"",INDEX('Modified Points'!$A$2:$A$50,MATCH(J11,'Modified Points'!$B$2:$B$50,0)),"")</f>
        <v>Speed</v>
      </c>
      <c r="L11" s="99">
        <v>3.56</v>
      </c>
      <c r="M11" s="85">
        <f aca="true" t="shared" si="0" ref="M11:M31">IF(L11&gt;0,RANK(L11,L$11:L$33,1),"")</f>
        <v>3</v>
      </c>
      <c r="N11" s="81"/>
      <c r="O11" s="102" t="s">
        <v>9</v>
      </c>
      <c r="P11" s="99">
        <v>2.717</v>
      </c>
      <c r="Q11" s="84">
        <f aca="true" t="shared" si="1" ref="Q11:Q17">IF(P11&gt;0,RANK(P11,P$11:P$33,1),"")</f>
        <v>4</v>
      </c>
      <c r="R11" s="87"/>
      <c r="S11" s="99"/>
      <c r="T11" s="81"/>
    </row>
    <row r="12" spans="1:20" ht="12.75">
      <c r="A12" s="81"/>
      <c r="B12" s="100" t="s">
        <v>31</v>
      </c>
      <c r="C12" s="89" t="str">
        <f>IF(B12&lt;&gt;"",INDEX('Classic Points'!$A$2:$A$50,MATCH(B12,'Classic Points'!$B$2:$B$50,0)),"")</f>
        <v>Crashers</v>
      </c>
      <c r="D12" s="96">
        <f>IF(B12&lt;&gt;"",IF(ISNA(C12),0,INDEX('Classic Laps'!$C$2:$C$50,MATCH(B12,'Classic Laps'!$B$2:$B$50,0))),"")</f>
        <v>106.90826727066818</v>
      </c>
      <c r="E12" s="89">
        <f aca="true" t="shared" si="2" ref="E12:E40">IF(B12&lt;&gt;"",RANK(D12,D$11:D$40),"")</f>
        <v>3</v>
      </c>
      <c r="F12" s="87"/>
      <c r="G12" s="100" t="s">
        <v>38</v>
      </c>
      <c r="H12" s="97">
        <f>IF(G12&lt;&gt;"",IF(ISNA(MATCH(G12,'Stock Handicaps'!$B$2:$B$50,0)),IF(ISNA(MATCH(G12,'Stock Points'!$B$2:$B$50,0)),MATCH(G12,'Stock Points'!$B$2:$B$50,0),""),INDEX('Stock Handicaps'!$C$2:$C$50,MATCH(G12,'Stock Handicaps'!$B$2:$B$50,0))),"")</f>
        <v>12</v>
      </c>
      <c r="I12" s="81"/>
      <c r="J12" s="100" t="s">
        <v>28</v>
      </c>
      <c r="K12" s="89" t="str">
        <f>IF(J12&lt;&gt;"",INDEX('Modified Points'!$A$2:$A$50,MATCH(J12,'Modified Points'!$B$2:$B$50,0)),"")</f>
        <v>Speed</v>
      </c>
      <c r="L12" s="100">
        <v>3.718</v>
      </c>
      <c r="M12" s="89">
        <f t="shared" si="0"/>
        <v>4</v>
      </c>
      <c r="N12" s="81"/>
      <c r="O12" s="103" t="s">
        <v>28</v>
      </c>
      <c r="P12" s="100">
        <v>2.644</v>
      </c>
      <c r="Q12" s="88">
        <f t="shared" si="1"/>
        <v>2</v>
      </c>
      <c r="R12" s="87"/>
      <c r="S12" s="100"/>
      <c r="T12" s="81"/>
    </row>
    <row r="13" spans="1:20" ht="12.75">
      <c r="A13" s="81"/>
      <c r="B13" s="100" t="s">
        <v>33</v>
      </c>
      <c r="C13" s="89" t="str">
        <f>IF(B13&lt;&gt;"",INDEX('Classic Points'!$A$2:$A$50,MATCH(B13,'Classic Points'!$B$2:$B$50,0)),"")</f>
        <v>Crashers</v>
      </c>
      <c r="D13" s="96">
        <f>IF(B13&lt;&gt;"",IF(ISNA(C13),0,INDEX('Classic Laps'!$C$2:$C$50,MATCH(B13,'Classic Laps'!$B$2:$B$50,0))),"")</f>
        <v>101.4722536806342</v>
      </c>
      <c r="E13" s="89">
        <f t="shared" si="2"/>
        <v>7</v>
      </c>
      <c r="F13" s="87"/>
      <c r="G13" s="100" t="s">
        <v>24</v>
      </c>
      <c r="H13" s="97">
        <f>IF(G13&lt;&gt;"",IF(ISNA(MATCH(G13,'Stock Handicaps'!$B$2:$B$50,0)),IF(ISNA(MATCH(G13,'Stock Points'!$B$2:$B$50,0)),MATCH(G13,'Stock Points'!$B$2:$B$50,0),""),INDEX('Stock Handicaps'!$C$2:$C$50,MATCH(G13,'Stock Handicaps'!$B$2:$B$50,0))),"")</f>
        <v>9</v>
      </c>
      <c r="I13" s="81"/>
      <c r="J13" s="100" t="s">
        <v>26</v>
      </c>
      <c r="K13" s="89" t="str">
        <f>IF(J13&lt;&gt;"",INDEX('Modified Points'!$A$2:$A$50,MATCH(J13,'Modified Points'!$B$2:$B$50,0)),"")</f>
        <v>Speed</v>
      </c>
      <c r="L13" s="100">
        <v>3.459</v>
      </c>
      <c r="M13" s="89">
        <f t="shared" si="0"/>
        <v>1</v>
      </c>
      <c r="N13" s="81"/>
      <c r="O13" s="103" t="s">
        <v>23</v>
      </c>
      <c r="P13" s="100">
        <v>2.739</v>
      </c>
      <c r="Q13" s="88">
        <f t="shared" si="1"/>
        <v>5</v>
      </c>
      <c r="R13" s="87"/>
      <c r="S13" s="100"/>
      <c r="T13" s="81"/>
    </row>
    <row r="14" spans="1:20" ht="12.75">
      <c r="A14" s="81"/>
      <c r="B14" s="100" t="s">
        <v>38</v>
      </c>
      <c r="C14" s="89" t="str">
        <f>IF(B14&lt;&gt;"",INDEX('Classic Points'!$A$2:$A$50,MATCH(B14,'Classic Points'!$B$2:$B$50,0)),"")</f>
        <v>Crashers</v>
      </c>
      <c r="D14" s="96">
        <f>IF(B14&lt;&gt;"",IF(ISNA(C14),0,INDEX('Classic Laps'!$C$2:$C$50,MATCH(B14,'Classic Laps'!$B$2:$B$50,0))),"")</f>
        <v>105.09626274065685</v>
      </c>
      <c r="E14" s="89">
        <f t="shared" si="2"/>
        <v>5</v>
      </c>
      <c r="F14" s="87"/>
      <c r="G14" s="100" t="s">
        <v>26</v>
      </c>
      <c r="H14" s="97">
        <f>IF(G14&lt;&gt;"",IF(ISNA(MATCH(G14,'Stock Handicaps'!$B$2:$B$50,0)),IF(ISNA(MATCH(G14,'Stock Points'!$B$2:$B$50,0)),MATCH(G14,'Stock Points'!$B$2:$B$50,0),""),INDEX('Stock Handicaps'!$C$2:$C$50,MATCH(G14,'Stock Handicaps'!$B$2:$B$50,0))),"")</f>
        <v>12</v>
      </c>
      <c r="I14" s="81"/>
      <c r="J14" s="100" t="s">
        <v>23</v>
      </c>
      <c r="K14" s="89" t="str">
        <f>IF(J14&lt;&gt;"",INDEX('Modified Points'!$A$2:$A$50,MATCH(J14,'Modified Points'!$B$2:$B$50,0)),"")</f>
        <v>Speed</v>
      </c>
      <c r="L14" s="100">
        <v>4.016</v>
      </c>
      <c r="M14" s="89">
        <f t="shared" si="0"/>
        <v>6</v>
      </c>
      <c r="N14" s="81"/>
      <c r="O14" s="103" t="s">
        <v>25</v>
      </c>
      <c r="P14" s="100">
        <v>3.156</v>
      </c>
      <c r="Q14" s="88">
        <f t="shared" si="1"/>
        <v>6</v>
      </c>
      <c r="R14" s="87"/>
      <c r="S14" s="100"/>
      <c r="T14" s="81"/>
    </row>
    <row r="15" spans="1:20" ht="12.75">
      <c r="A15" s="81"/>
      <c r="B15" s="100" t="s">
        <v>24</v>
      </c>
      <c r="C15" s="89" t="str">
        <f>IF(B15&lt;&gt;"",INDEX('Classic Points'!$A$2:$A$50,MATCH(B15,'Classic Points'!$B$2:$B$50,0)),"")</f>
        <v>Crashers</v>
      </c>
      <c r="D15" s="96">
        <f>IF(B15&lt;&gt;"",IF(ISNA(C15),0,INDEX('Classic Laps'!$C$2:$C$50,MATCH(B15,'Classic Laps'!$B$2:$B$50,0))),"")</f>
        <v>90.60022650056625</v>
      </c>
      <c r="E15" s="89">
        <f t="shared" si="2"/>
        <v>13</v>
      </c>
      <c r="F15" s="87"/>
      <c r="G15" s="100" t="s">
        <v>108</v>
      </c>
      <c r="H15" s="97">
        <f>IF(G15&lt;&gt;"",IF(ISNA(MATCH(G15,'Stock Handicaps'!$B$2:$B$50,0)),IF(ISNA(MATCH(G15,'Stock Points'!$B$2:$B$50,0)),MATCH(G15,'Stock Points'!$B$2:$B$50,0),""),INDEX('Stock Handicaps'!$C$2:$C$50,MATCH(G15,'Stock Handicaps'!$B$2:$B$50,0))),"")</f>
      </c>
      <c r="I15" s="81"/>
      <c r="J15" s="100" t="s">
        <v>9</v>
      </c>
      <c r="K15" s="89" t="str">
        <f>IF(J15&lt;&gt;"",INDEX('Modified Points'!$A$2:$A$50,MATCH(J15,'Modified Points'!$B$2:$B$50,0)),"")</f>
        <v>Consistency</v>
      </c>
      <c r="L15" s="100">
        <v>3.853</v>
      </c>
      <c r="M15" s="89">
        <f t="shared" si="0"/>
        <v>5</v>
      </c>
      <c r="N15" s="81"/>
      <c r="O15" s="103" t="s">
        <v>26</v>
      </c>
      <c r="P15" s="100">
        <v>2.656</v>
      </c>
      <c r="Q15" s="88">
        <f t="shared" si="1"/>
        <v>3</v>
      </c>
      <c r="R15" s="87"/>
      <c r="S15" s="100"/>
      <c r="T15" s="81"/>
    </row>
    <row r="16" spans="1:20" ht="12.75">
      <c r="A16" s="81"/>
      <c r="B16" s="100" t="s">
        <v>118</v>
      </c>
      <c r="C16" s="89" t="str">
        <f>IF(B16&lt;&gt;"",INDEX('Classic Points'!$A$2:$A$50,MATCH(B16,'Classic Points'!$B$2:$B$50,0)),"")</f>
        <v>Crashers</v>
      </c>
      <c r="D16" s="96">
        <f>IF(B16&lt;&gt;"",IF(ISNA(C16),0,INDEX('Classic Laps'!$C$2:$C$50,MATCH(B16,'Classic Laps'!$B$2:$B$50,0))),"")</f>
        <v>90.60022650056625</v>
      </c>
      <c r="E16" s="89">
        <f t="shared" si="2"/>
        <v>13</v>
      </c>
      <c r="F16" s="87"/>
      <c r="G16" s="100" t="s">
        <v>39</v>
      </c>
      <c r="H16" s="97">
        <f>IF(G16&lt;&gt;"",IF(ISNA(MATCH(G16,'Stock Handicaps'!$B$2:$B$50,0)),IF(ISNA(MATCH(G16,'Stock Points'!$B$2:$B$50,0)),MATCH(G16,'Stock Points'!$B$2:$B$50,0),""),INDEX('Stock Handicaps'!$C$2:$C$50,MATCH(G16,'Stock Handicaps'!$B$2:$B$50,0))),"")</f>
        <v>7</v>
      </c>
      <c r="I16" s="81"/>
      <c r="J16" s="100" t="s">
        <v>44</v>
      </c>
      <c r="K16" s="89" t="str">
        <f>IF(J16&lt;&gt;"",INDEX('Modified Points'!$A$2:$A$50,MATCH(J16,'Modified Points'!$B$2:$B$50,0)),"")</f>
        <v>Consistency</v>
      </c>
      <c r="L16" s="100">
        <v>4.536</v>
      </c>
      <c r="M16" s="89">
        <f t="shared" si="0"/>
        <v>8</v>
      </c>
      <c r="N16" s="81"/>
      <c r="O16" s="103" t="s">
        <v>10</v>
      </c>
      <c r="P16" s="100">
        <v>2.505</v>
      </c>
      <c r="Q16" s="88">
        <f t="shared" si="1"/>
        <v>1</v>
      </c>
      <c r="R16" s="87"/>
      <c r="S16" s="100"/>
      <c r="T16" s="81"/>
    </row>
    <row r="17" spans="1:20" ht="12.75">
      <c r="A17" s="81"/>
      <c r="B17" s="100" t="s">
        <v>26</v>
      </c>
      <c r="C17" s="89" t="str">
        <f>IF(B17&lt;&gt;"",INDEX('Classic Points'!$A$2:$A$50,MATCH(B17,'Classic Points'!$B$2:$B$50,0)),"")</f>
        <v>Crashers</v>
      </c>
      <c r="D17" s="96">
        <f>IF(B17&lt;&gt;"",IF(ISNA(C17),0,INDEX('Classic Laps'!$C$2:$C$50,MATCH(B17,'Classic Laps'!$B$2:$B$50,0))),"")</f>
        <v>101.4722536806342</v>
      </c>
      <c r="E17" s="89">
        <f t="shared" si="2"/>
        <v>7</v>
      </c>
      <c r="F17" s="87"/>
      <c r="G17" s="100" t="s">
        <v>44</v>
      </c>
      <c r="H17" s="97">
        <f>IF(G17&lt;&gt;"",IF(ISNA(MATCH(G17,'Stock Handicaps'!$B$2:$B$50,0)),IF(ISNA(MATCH(G17,'Stock Points'!$B$2:$B$50,0)),MATCH(G17,'Stock Points'!$B$2:$B$50,0),""),INDEX('Stock Handicaps'!$C$2:$C$50,MATCH(G17,'Stock Handicaps'!$B$2:$B$50,0))),"")</f>
        <v>16</v>
      </c>
      <c r="I17" s="81"/>
      <c r="J17" s="100" t="s">
        <v>42</v>
      </c>
      <c r="K17" s="89" t="str">
        <f>IF(J17&lt;&gt;"",INDEX('Modified Points'!$A$2:$A$50,MATCH(J17,'Modified Points'!$B$2:$B$50,0)),"")</f>
        <v>Consistency</v>
      </c>
      <c r="L17" s="100">
        <v>4.533</v>
      </c>
      <c r="M17" s="89">
        <f t="shared" si="0"/>
        <v>7</v>
      </c>
      <c r="N17" s="81"/>
      <c r="O17" s="103"/>
      <c r="P17" s="100"/>
      <c r="Q17" s="88">
        <f t="shared" si="1"/>
      </c>
      <c r="R17" s="87"/>
      <c r="S17" s="100"/>
      <c r="T17" s="81"/>
    </row>
    <row r="18" spans="1:20" ht="12.75">
      <c r="A18" s="81"/>
      <c r="B18" s="100" t="s">
        <v>108</v>
      </c>
      <c r="C18" s="89" t="str">
        <f>IF(B18&lt;&gt;"",INDEX('Classic Points'!$A$2:$A$50,MATCH(B18,'Classic Points'!$B$2:$B$50,0)),"")</f>
        <v>Crashers</v>
      </c>
      <c r="D18" s="96">
        <f>IF(B18&lt;&gt;"",IF(ISNA(C18),0,INDEX('Classic Laps'!$C$2:$C$50,MATCH(B18,'Classic Laps'!$B$2:$B$50,0))),"")</f>
        <v>85.16421291053227</v>
      </c>
      <c r="E18" s="89">
        <f t="shared" si="2"/>
        <v>16</v>
      </c>
      <c r="F18" s="87"/>
      <c r="G18" s="100" t="s">
        <v>10</v>
      </c>
      <c r="H18" s="97">
        <f>IF(G18&lt;&gt;"",IF(ISNA(MATCH(G18,'Stock Handicaps'!$B$2:$B$50,0)),IF(ISNA(MATCH(G18,'Stock Points'!$B$2:$B$50,0)),MATCH(G18,'Stock Points'!$B$2:$B$50,0),""),INDEX('Stock Handicaps'!$C$2:$C$50,MATCH(G18,'Stock Handicaps'!$B$2:$B$50,0))),"")</f>
        <v>21</v>
      </c>
      <c r="I18" s="81"/>
      <c r="J18" s="100" t="s">
        <v>24</v>
      </c>
      <c r="K18" s="89" t="str">
        <f>IF(J18&lt;&gt;"",INDEX('Modified Points'!$A$2:$A$50,MATCH(J18,'Modified Points'!$B$2:$B$50,0)),"")</f>
        <v>Consistency</v>
      </c>
      <c r="L18" s="100">
        <v>5.958</v>
      </c>
      <c r="M18" s="89">
        <f t="shared" si="0"/>
        <v>11</v>
      </c>
      <c r="N18" s="81"/>
      <c r="O18" s="103"/>
      <c r="P18" s="100"/>
      <c r="Q18" s="88"/>
      <c r="R18" s="87"/>
      <c r="S18" s="100"/>
      <c r="T18" s="81"/>
    </row>
    <row r="19" spans="1:20" ht="12.75">
      <c r="A19" s="81"/>
      <c r="B19" s="100" t="s">
        <v>39</v>
      </c>
      <c r="C19" s="89" t="str">
        <f>IF(B19&lt;&gt;"",INDEX('Classic Points'!$A$2:$A$50,MATCH(B19,'Classic Points'!$B$2:$B$50,0)),"")</f>
        <v>Crashers</v>
      </c>
      <c r="D19" s="96">
        <f>IF(B19&lt;&gt;"",IF(ISNA(C19),0,INDEX('Classic Laps'!$C$2:$C$50,MATCH(B19,'Classic Laps'!$B$2:$B$50,0))),"")</f>
        <v>94.2242355605889</v>
      </c>
      <c r="E19" s="89">
        <f t="shared" si="2"/>
        <v>11</v>
      </c>
      <c r="F19" s="87"/>
      <c r="G19" s="100" t="s">
        <v>25</v>
      </c>
      <c r="H19" s="97">
        <f>IF(G19&lt;&gt;"",IF(ISNA(MATCH(G19,'Stock Handicaps'!$B$2:$B$50,0)),IF(ISNA(MATCH(G19,'Stock Points'!$B$2:$B$50,0)),MATCH(G19,'Stock Points'!$B$2:$B$50,0),""),INDEX('Stock Handicaps'!$C$2:$C$50,MATCH(G19,'Stock Handicaps'!$B$2:$B$50,0))),"")</f>
        <v>16</v>
      </c>
      <c r="I19" s="81"/>
      <c r="J19" s="100" t="s">
        <v>108</v>
      </c>
      <c r="K19" s="89" t="str">
        <f>IF(J19&lt;&gt;"",INDEX('Modified Points'!$A$2:$A$50,MATCH(J19,'Modified Points'!$B$2:$B$50,0)),"")</f>
        <v>Consistency</v>
      </c>
      <c r="L19" s="100">
        <v>4.671</v>
      </c>
      <c r="M19" s="89">
        <f t="shared" si="0"/>
        <v>10</v>
      </c>
      <c r="N19" s="81"/>
      <c r="O19" s="103"/>
      <c r="P19" s="100"/>
      <c r="Q19" s="88"/>
      <c r="R19" s="87"/>
      <c r="S19" s="100"/>
      <c r="T19" s="81"/>
    </row>
    <row r="20" spans="1:20" ht="12.75">
      <c r="A20" s="81"/>
      <c r="B20" s="100" t="s">
        <v>44</v>
      </c>
      <c r="C20" s="89" t="str">
        <f>IF(B20&lt;&gt;"",INDEX('Classic Points'!$A$2:$A$50,MATCH(B20,'Classic Points'!$B$2:$B$50,0)),"")</f>
        <v>Crashers</v>
      </c>
      <c r="D20" s="96">
        <f>IF(B20&lt;&gt;"",IF(ISNA(C20),0,INDEX('Classic Laps'!$C$2:$C$50,MATCH(B20,'Classic Laps'!$B$2:$B$50,0))),"")</f>
        <v>103.28425821064553</v>
      </c>
      <c r="E20" s="89">
        <f t="shared" si="2"/>
        <v>6</v>
      </c>
      <c r="F20" s="87"/>
      <c r="G20" s="100" t="s">
        <v>28</v>
      </c>
      <c r="H20" s="97">
        <f>IF(G20&lt;&gt;"",IF(ISNA(MATCH(G20,'Stock Handicaps'!$B$2:$B$50,0)),IF(ISNA(MATCH(G20,'Stock Points'!$B$2:$B$50,0)),MATCH(G20,'Stock Points'!$B$2:$B$50,0),""),INDEX('Stock Handicaps'!$C$2:$C$50,MATCH(G20,'Stock Handicaps'!$B$2:$B$50,0))),"")</f>
        <v>9</v>
      </c>
      <c r="I20" s="81"/>
      <c r="J20" s="100" t="s">
        <v>39</v>
      </c>
      <c r="K20" s="89" t="str">
        <f>IF(J20&lt;&gt;"",INDEX('Modified Points'!$A$2:$A$50,MATCH(J20,'Modified Points'!$B$2:$B$50,0)),"")</f>
        <v>Consistency</v>
      </c>
      <c r="L20" s="100">
        <v>4.541</v>
      </c>
      <c r="M20" s="89">
        <f t="shared" si="0"/>
        <v>9</v>
      </c>
      <c r="N20" s="81"/>
      <c r="O20" s="103"/>
      <c r="P20" s="100"/>
      <c r="Q20" s="88"/>
      <c r="R20" s="87"/>
      <c r="S20" s="100"/>
      <c r="T20" s="81"/>
    </row>
    <row r="21" spans="1:20" ht="12.75">
      <c r="A21" s="81"/>
      <c r="B21" s="100" t="s">
        <v>10</v>
      </c>
      <c r="C21" s="89" t="str">
        <f>IF(B21&lt;&gt;"",INDEX('Classic Points'!$A$2:$A$50,MATCH(B21,'Classic Points'!$B$2:$B$50,0)),"")</f>
        <v>Sliders</v>
      </c>
      <c r="D21" s="96">
        <f>IF(B21&lt;&gt;"",IF(ISNA(C21),0,INDEX('Classic Laps'!$C$2:$C$50,MATCH(B21,'Classic Laps'!$B$2:$B$50,0))),"")</f>
        <v>125.02831257078142</v>
      </c>
      <c r="E21" s="89">
        <f t="shared" si="2"/>
        <v>1</v>
      </c>
      <c r="F21" s="87"/>
      <c r="G21" s="100" t="s">
        <v>9</v>
      </c>
      <c r="H21" s="97">
        <f>IF(G21&lt;&gt;"",IF(ISNA(MATCH(G21,'Stock Handicaps'!$B$2:$B$50,0)),IF(ISNA(MATCH(G21,'Stock Points'!$B$2:$B$50,0)),MATCH(G21,'Stock Points'!$B$2:$B$50,0),""),INDEX('Stock Handicaps'!$C$2:$C$50,MATCH(G21,'Stock Handicaps'!$B$2:$B$50,0))),"")</f>
        <v>10</v>
      </c>
      <c r="I21" s="81"/>
      <c r="J21" s="100" t="s">
        <v>25</v>
      </c>
      <c r="K21" s="89" t="str">
        <f>IF(J21&lt;&gt;"",INDEX('Modified Points'!$A$2:$A$50,MATCH(J21,'Modified Points'!$B$2:$B$50,0)),"")</f>
        <v>Speed</v>
      </c>
      <c r="L21" s="100">
        <v>3.503</v>
      </c>
      <c r="M21" s="89">
        <f t="shared" si="0"/>
        <v>2</v>
      </c>
      <c r="N21" s="81"/>
      <c r="O21" s="103"/>
      <c r="P21" s="100"/>
      <c r="Q21" s="88"/>
      <c r="R21" s="87"/>
      <c r="S21" s="100"/>
      <c r="T21" s="81"/>
    </row>
    <row r="22" spans="1:20" ht="12.75">
      <c r="A22" s="81"/>
      <c r="B22" s="100" t="s">
        <v>25</v>
      </c>
      <c r="C22" s="89" t="str">
        <f>IF(B22&lt;&gt;"",INDEX('Classic Points'!$A$2:$A$50,MATCH(B22,'Classic Points'!$B$2:$B$50,0)),"")</f>
        <v>Sliders</v>
      </c>
      <c r="D22" s="96">
        <f>IF(B22&lt;&gt;"",IF(ISNA(C22),0,INDEX('Classic Laps'!$C$2:$C$50,MATCH(B22,'Classic Laps'!$B$2:$B$50,0))),"")</f>
        <v>114.15628539071348</v>
      </c>
      <c r="E22" s="89">
        <f t="shared" si="2"/>
        <v>2</v>
      </c>
      <c r="F22" s="87"/>
      <c r="G22" s="100" t="s">
        <v>42</v>
      </c>
      <c r="H22" s="97">
        <f>IF(G22&lt;&gt;"",IF(ISNA(MATCH(G22,'Stock Handicaps'!$B$2:$B$50,0)),IF(ISNA(MATCH(G22,'Stock Points'!$B$2:$B$50,0)),MATCH(G22,'Stock Points'!$B$2:$B$50,0),""),INDEX('Stock Handicaps'!$C$2:$C$50,MATCH(G22,'Stock Handicaps'!$B$2:$B$50,0))),"")</f>
        <v>8</v>
      </c>
      <c r="I22" s="81"/>
      <c r="J22" s="100" t="s">
        <v>31</v>
      </c>
      <c r="K22" s="89" t="str">
        <f>IF(J22&lt;&gt;"",INDEX('Modified Points'!$A$2:$A$50,MATCH(J22,'Modified Points'!$B$2:$B$50,0)),"")</f>
        <v>Consistency</v>
      </c>
      <c r="L22" s="100">
        <v>99</v>
      </c>
      <c r="M22" s="89">
        <f t="shared" si="0"/>
        <v>12</v>
      </c>
      <c r="N22" s="81"/>
      <c r="O22" s="103"/>
      <c r="P22" s="100"/>
      <c r="Q22" s="88"/>
      <c r="R22" s="87"/>
      <c r="S22" s="100"/>
      <c r="T22" s="81"/>
    </row>
    <row r="23" spans="1:20" ht="12.75">
      <c r="A23" s="81"/>
      <c r="B23" s="100" t="s">
        <v>28</v>
      </c>
      <c r="C23" s="89" t="str">
        <f>IF(B23&lt;&gt;"",INDEX('Classic Points'!$A$2:$A$50,MATCH(B23,'Classic Points'!$B$2:$B$50,0)),"")</f>
        <v>Sliders</v>
      </c>
      <c r="D23" s="96">
        <f>IF(B23&lt;&gt;"",IF(ISNA(C23),0,INDEX('Classic Laps'!$C$2:$C$50,MATCH(B23,'Classic Laps'!$B$2:$B$50,0))),"")</f>
        <v>88.78822197055493</v>
      </c>
      <c r="E23" s="89">
        <f t="shared" si="2"/>
        <v>15</v>
      </c>
      <c r="F23" s="87"/>
      <c r="G23" s="100"/>
      <c r="H23" s="97">
        <f>IF(G23&lt;&gt;"",IF(ISNA(MATCH(G23,'Stock Handicaps'!$B$2:$B$50,0)),IF(ISNA(MATCH(G23,'Stock Points'!$B$2:$B$50,0)),MATCH(G23,'Stock Points'!$B$2:$B$50,0),""),INDEX('Stock Handicaps'!$C$2:$C$50,MATCH(G23,'Stock Handicaps'!$B$2:$B$50,0))),"")</f>
      </c>
      <c r="I23" s="81"/>
      <c r="J23" s="100"/>
      <c r="K23" s="89">
        <f>IF(J23&lt;&gt;"",INDEX('Modified Points'!$A$2:$A$50,MATCH(J23,'Modified Points'!$B$2:$B$50,0)),"")</f>
      </c>
      <c r="L23" s="100"/>
      <c r="M23" s="89">
        <f t="shared" si="0"/>
      </c>
      <c r="N23" s="81"/>
      <c r="O23" s="103"/>
      <c r="P23" s="100"/>
      <c r="Q23" s="88"/>
      <c r="R23" s="87"/>
      <c r="S23" s="100"/>
      <c r="T23" s="81"/>
    </row>
    <row r="24" spans="1:20" ht="12.75">
      <c r="A24" s="81"/>
      <c r="B24" s="100" t="s">
        <v>34</v>
      </c>
      <c r="C24" s="89" t="str">
        <f>IF(B24&lt;&gt;"",INDEX('Classic Points'!$A$2:$A$50,MATCH(B24,'Classic Points'!$B$2:$B$50,0)),"")</f>
        <v>Crashers</v>
      </c>
      <c r="D24" s="96">
        <f>IF(B24&lt;&gt;"",IF(ISNA(C24),0,INDEX('Classic Laps'!$C$2:$C$50,MATCH(B24,'Classic Laps'!$B$2:$B$50,0))),"")</f>
        <v>92.41223103057757</v>
      </c>
      <c r="E24" s="89">
        <f t="shared" si="2"/>
        <v>12</v>
      </c>
      <c r="F24" s="87"/>
      <c r="G24" s="147"/>
      <c r="H24" s="97">
        <f>IF(G24&lt;&gt;"",IF(ISNA(MATCH(G24,'Stock Handicaps'!$B$2:$B$50,0)),IF(ISNA(MATCH(G24,'Stock Points'!$B$2:$B$50,0)),MATCH(G24,'Stock Points'!$B$2:$B$50,0),""),INDEX('Stock Handicaps'!$C$2:$C$50,MATCH(G24,'Stock Handicaps'!$B$2:$B$50,0))),"")</f>
      </c>
      <c r="I24" s="81"/>
      <c r="J24" s="100"/>
      <c r="K24" s="89">
        <f>IF(J24&lt;&gt;"",INDEX('Modified Points'!$A$2:$A$50,MATCH(J24,'Modified Points'!$B$2:$B$50,0)),"")</f>
      </c>
      <c r="L24" s="100"/>
      <c r="M24" s="89">
        <f t="shared" si="0"/>
      </c>
      <c r="N24" s="81"/>
      <c r="O24" s="103"/>
      <c r="P24" s="100"/>
      <c r="Q24" s="88"/>
      <c r="R24" s="87"/>
      <c r="S24" s="100"/>
      <c r="T24" s="81"/>
    </row>
    <row r="25" spans="1:20" ht="12.75">
      <c r="A25" s="81"/>
      <c r="B25" s="100" t="s">
        <v>9</v>
      </c>
      <c r="C25" s="89" t="str">
        <f>IF(B25&lt;&gt;"",INDEX('Classic Points'!$A$2:$A$50,MATCH(B25,'Classic Points'!$B$2:$B$50,0)),"")</f>
        <v>Sliders</v>
      </c>
      <c r="D25" s="96">
        <f>IF(B25&lt;&gt;"",IF(ISNA(C25),0,INDEX('Classic Laps'!$C$2:$C$50,MATCH(B25,'Classic Laps'!$B$2:$B$50,0))),"")</f>
        <v>106.90826727066818</v>
      </c>
      <c r="E25" s="89">
        <f t="shared" si="2"/>
        <v>3</v>
      </c>
      <c r="F25" s="87"/>
      <c r="G25" s="147"/>
      <c r="H25" s="97">
        <f>IF(G25&lt;&gt;"",IF(ISNA(MATCH(G25,'Stock Handicaps'!$B$2:$B$50,0)),IF(ISNA(MATCH(G25,'Stock Points'!$B$2:$B$50,0)),MATCH(G25,'Stock Points'!$B$2:$B$50,0),""),INDEX('Stock Handicaps'!$C$2:$C$50,MATCH(G25,'Stock Handicaps'!$B$2:$B$50,0))),"")</f>
      </c>
      <c r="I25" s="81"/>
      <c r="J25" s="100"/>
      <c r="K25" s="89">
        <f>IF(J25&lt;&gt;"",INDEX('Modified Points'!$A$2:$A$50,MATCH(J25,'Modified Points'!$B$2:$B$50,0)),"")</f>
      </c>
      <c r="L25" s="100"/>
      <c r="M25" s="89">
        <f t="shared" si="0"/>
      </c>
      <c r="N25" s="81"/>
      <c r="O25" s="103"/>
      <c r="P25" s="100"/>
      <c r="Q25" s="88"/>
      <c r="R25" s="87"/>
      <c r="S25" s="100"/>
      <c r="T25" s="81"/>
    </row>
    <row r="26" spans="1:20" ht="12.75">
      <c r="A26" s="81"/>
      <c r="B26" s="100" t="s">
        <v>42</v>
      </c>
      <c r="C26" s="89" t="str">
        <f>IF(B26&lt;&gt;"",INDEX('Classic Points'!$A$2:$A$50,MATCH(B26,'Classic Points'!$B$2:$B$50,0)),"")</f>
        <v>Crashers</v>
      </c>
      <c r="D26" s="96">
        <f>IF(B26&lt;&gt;"",IF(ISNA(C26),0,INDEX('Classic Laps'!$C$2:$C$50,MATCH(B26,'Classic Laps'!$B$2:$B$50,0))),"")</f>
        <v>97.84824462061155</v>
      </c>
      <c r="E26" s="89">
        <f t="shared" si="2"/>
        <v>9</v>
      </c>
      <c r="F26" s="87"/>
      <c r="G26" s="147"/>
      <c r="H26" s="97">
        <f>IF(G26&lt;&gt;"",IF(ISNA(MATCH(G26,'Stock Handicaps'!$B$2:$B$50,0)),IF(ISNA(MATCH(G26,'Stock Points'!$B$2:$B$50,0)),MATCH(G26,'Stock Points'!$B$2:$B$50,0),""),INDEX('Stock Handicaps'!$C$2:$C$50,MATCH(G26,'Stock Handicaps'!$B$2:$B$50,0))),"")</f>
      </c>
      <c r="I26" s="81"/>
      <c r="J26" s="100"/>
      <c r="K26" s="89">
        <f>IF(J26&lt;&gt;"",INDEX('Modified Points'!$A$2:$A$50,MATCH(J26,'Modified Points'!$B$2:$B$50,0)),"")</f>
      </c>
      <c r="L26" s="100"/>
      <c r="M26" s="89">
        <f t="shared" si="0"/>
      </c>
      <c r="N26" s="81"/>
      <c r="O26" s="103"/>
      <c r="P26" s="100"/>
      <c r="Q26" s="88"/>
      <c r="R26" s="87"/>
      <c r="S26" s="100"/>
      <c r="T26" s="81"/>
    </row>
    <row r="27" spans="1:20" ht="12.75">
      <c r="A27" s="81"/>
      <c r="B27" s="100"/>
      <c r="C27" s="89">
        <f>IF(B27&lt;&gt;"",INDEX('Classic Points'!$A$2:$A$50,MATCH(B27,'Classic Points'!$B$2:$B$50,0)),"")</f>
      </c>
      <c r="D27" s="96">
        <f>IF(B27&lt;&gt;"",IF(ISNA(C27),0,INDEX('Classic Laps'!$C$2:$C$50,MATCH(B27,'Classic Laps'!$B$2:$B$50,0))),"")</f>
      </c>
      <c r="E27" s="89">
        <f t="shared" si="2"/>
      </c>
      <c r="F27" s="87"/>
      <c r="G27" s="100"/>
      <c r="H27" s="97">
        <f>IF(G27&lt;&gt;"",IF(ISNA(MATCH(G27,'Stock Handicaps'!$B$2:$B$50,0)),IF(ISNA(MATCH(G27,'Stock Points'!$B$2:$B$50,0)),MATCH(G27,'Stock Points'!$B$2:$B$50,0),""),INDEX('Stock Handicaps'!$C$2:$C$50,MATCH(G27,'Stock Handicaps'!$B$2:$B$50,0))),"")</f>
      </c>
      <c r="I27" s="81"/>
      <c r="J27" s="100"/>
      <c r="K27" s="89">
        <f>IF(J27&lt;&gt;"",INDEX('Modified Points'!$A$2:$A$50,MATCH(J27,'Modified Points'!$B$2:$B$50,0)),"")</f>
      </c>
      <c r="L27" s="100"/>
      <c r="M27" s="89">
        <f t="shared" si="0"/>
      </c>
      <c r="N27" s="81"/>
      <c r="O27" s="103"/>
      <c r="P27" s="100"/>
      <c r="Q27" s="88"/>
      <c r="R27" s="87"/>
      <c r="S27" s="100"/>
      <c r="T27" s="81"/>
    </row>
    <row r="28" spans="1:20" ht="12.75">
      <c r="A28" s="81"/>
      <c r="B28" s="100"/>
      <c r="C28" s="89">
        <f>IF(B28&lt;&gt;"",INDEX('Classic Points'!$A$2:$A$50,MATCH(B28,'Classic Points'!$B$2:$B$50,0)),"")</f>
      </c>
      <c r="D28" s="96">
        <f>IF(B28&lt;&gt;"",IF(ISNA(C28),0,INDEX('Classic Laps'!$C$2:$C$50,MATCH(B28,'Classic Laps'!$B$2:$B$50,0))),"")</f>
      </c>
      <c r="E28" s="89">
        <f t="shared" si="2"/>
      </c>
      <c r="F28" s="87"/>
      <c r="G28" s="100"/>
      <c r="H28" s="89">
        <f>IF(G28&lt;&gt;"",IF(ISNA(MATCH(G28,'Stock Handicaps'!$B$2:$B$50,0)),IF(ISNA(MATCH(G28,'Stock Points'!$B$2:$B$50,0)),MATCH(G28,'Stock Points'!$B$2:$B$50,0),""),INDEX('Stock Handicaps'!$C$2:$C$50,MATCH(G28,'Stock Handicaps'!$B$2:$B$50,0))),"")</f>
      </c>
      <c r="I28" s="81"/>
      <c r="J28" s="100"/>
      <c r="K28" s="89">
        <f>IF(J28&lt;&gt;"",INDEX('Modified Points'!$A$2:$A$50,MATCH(J28,'Modified Points'!$B$2:$B$50,0)),"")</f>
      </c>
      <c r="L28" s="100"/>
      <c r="M28" s="89">
        <f t="shared" si="0"/>
      </c>
      <c r="N28" s="81"/>
      <c r="O28" s="103"/>
      <c r="P28" s="100"/>
      <c r="Q28" s="88"/>
      <c r="R28" s="87"/>
      <c r="S28" s="100"/>
      <c r="T28" s="81"/>
    </row>
    <row r="29" spans="1:20" ht="12.75">
      <c r="A29" s="81"/>
      <c r="B29" s="100"/>
      <c r="C29" s="89">
        <f>IF(B29&lt;&gt;"",INDEX('Classic Points'!$A$2:$A$50,MATCH(B29,'Classic Points'!$B$2:$B$50,0)),"")</f>
      </c>
      <c r="D29" s="96">
        <f>IF(B29&lt;&gt;"",IF(ISNA(C29),0,INDEX('Classic Laps'!$C$2:$C$50,MATCH(B29,'Classic Laps'!$B$2:$B$50,0))),"")</f>
      </c>
      <c r="E29" s="89">
        <f t="shared" si="2"/>
      </c>
      <c r="F29" s="81"/>
      <c r="G29" s="100"/>
      <c r="H29" s="89">
        <f>IF(G29&lt;&gt;"",IF(ISNA(MATCH(G29,'Stock Handicaps'!$B$2:$B$50,0)),IF(ISNA(MATCH(G29,'Stock Points'!$B$2:$B$50,0)),MATCH(G29,'Stock Points'!$B$2:$B$50,0),""),INDEX('Stock Handicaps'!$C$2:$C$50,MATCH(G29,'Stock Handicaps'!$B$2:$B$50,0))),"")</f>
      </c>
      <c r="I29" s="81"/>
      <c r="J29" s="100"/>
      <c r="K29" s="89">
        <f>IF(J29&lt;&gt;"",INDEX('Modified Points'!$A$2:$A$50,MATCH(J29,'Modified Points'!$B$2:$B$50,0)),"")</f>
      </c>
      <c r="L29" s="100"/>
      <c r="M29" s="89">
        <f t="shared" si="0"/>
      </c>
      <c r="N29" s="81"/>
      <c r="O29" s="103"/>
      <c r="P29" s="100"/>
      <c r="Q29" s="88"/>
      <c r="R29" s="81"/>
      <c r="S29" s="100"/>
      <c r="T29" s="81"/>
    </row>
    <row r="30" spans="1:20" ht="12.75">
      <c r="A30" s="81"/>
      <c r="B30" s="100"/>
      <c r="C30" s="89">
        <f>IF(B30&lt;&gt;"",INDEX('Classic Points'!$A$2:$A$50,MATCH(B30,'Classic Points'!$B$2:$B$50,0)),"")</f>
      </c>
      <c r="D30" s="96">
        <f>IF(B30&lt;&gt;"",IF(ISNA(C30),0,INDEX('Classic Laps'!$C$2:$C$50,MATCH(B30,'Classic Laps'!$B$2:$B$50,0))),"")</f>
      </c>
      <c r="E30" s="89">
        <f t="shared" si="2"/>
      </c>
      <c r="F30" s="81"/>
      <c r="G30" s="100"/>
      <c r="H30" s="89">
        <f>IF(G30&lt;&gt;"",IF(ISNA(MATCH(G30,'Stock Handicaps'!$B$2:$B$50,0)),IF(ISNA(MATCH(G30,'Stock Points'!$B$2:$B$50,0)),MATCH(G30,'Stock Points'!$B$2:$B$50,0),""),INDEX('Stock Handicaps'!$C$2:$C$50,MATCH(G30,'Stock Handicaps'!$B$2:$B$50,0))),"")</f>
      </c>
      <c r="I30" s="81"/>
      <c r="J30" s="101"/>
      <c r="K30" s="93">
        <f>IF(J30&lt;&gt;"",INDEX('Modified Points'!$A$2:$A$50,MATCH(J30,'Modified Points'!$B$2:$B$50,0)),"")</f>
      </c>
      <c r="L30" s="101"/>
      <c r="M30" s="93">
        <f t="shared" si="0"/>
      </c>
      <c r="N30" s="81"/>
      <c r="O30" s="104"/>
      <c r="P30" s="101"/>
      <c r="Q30" s="92"/>
      <c r="R30" s="81"/>
      <c r="S30" s="100"/>
      <c r="T30" s="81"/>
    </row>
    <row r="31" spans="1:20" ht="12.75">
      <c r="A31" s="81"/>
      <c r="B31" s="100"/>
      <c r="C31" s="89">
        <f>IF(B31&lt;&gt;"",INDEX('Classic Points'!$A$2:$A$50,MATCH(B31,'Classic Points'!$B$2:$B$50,0)),"")</f>
      </c>
      <c r="D31" s="96">
        <f>IF(B31&lt;&gt;"",IF(ISNA(C31),0,INDEX('Classic Laps'!$C$2:$C$50,MATCH(B31,'Classic Laps'!$B$2:$B$50,0))),"")</f>
      </c>
      <c r="E31" s="89">
        <f t="shared" si="2"/>
      </c>
      <c r="F31" s="81"/>
      <c r="G31" s="100"/>
      <c r="H31" s="89">
        <f>IF(G31&lt;&gt;"",IF(ISNA(MATCH(G31,'Stock Handicaps'!$B$2:$B$50,0)),IF(ISNA(MATCH(G31,'Stock Points'!$B$2:$B$50,0)),MATCH(G31,'Stock Points'!$B$2:$B$50,0),""),INDEX('Stock Handicaps'!$C$2:$C$50,MATCH(G31,'Stock Handicaps'!$B$2:$B$50,0))),"")</f>
      </c>
      <c r="I31" s="81"/>
      <c r="J31" s="81"/>
      <c r="K31" s="81"/>
      <c r="L31" s="81"/>
      <c r="M31" s="81">
        <f t="shared" si="0"/>
      </c>
      <c r="N31" s="81"/>
      <c r="O31" s="81"/>
      <c r="P31" s="81"/>
      <c r="Q31" s="81"/>
      <c r="R31" s="81"/>
      <c r="S31" s="100"/>
      <c r="T31" s="81"/>
    </row>
    <row r="32" spans="1:20" ht="12.75">
      <c r="A32" s="81"/>
      <c r="B32" s="100"/>
      <c r="C32" s="89">
        <f>IF(B32&lt;&gt;"",INDEX('Classic Points'!$A$2:$A$50,MATCH(B32,'Classic Points'!$B$2:$B$50,0)),"")</f>
      </c>
      <c r="D32" s="96">
        <f>IF(B32&lt;&gt;"",IF(ISNA(C32),0,INDEX('Classic Laps'!$C$2:$C$50,MATCH(B32,'Classic Laps'!$B$2:$B$50,0))),"")</f>
      </c>
      <c r="E32" s="89">
        <f t="shared" si="2"/>
      </c>
      <c r="F32" s="81"/>
      <c r="G32" s="100"/>
      <c r="H32" s="89">
        <f>IF(G32&lt;&gt;"",IF(ISNA(MATCH(G32,'Stock Handicaps'!$B$2:$B$50,0)),IF(ISNA(MATCH(G32,'Stock Points'!$B$2:$B$50,0)),MATCH(G32,'Stock Points'!$B$2:$B$50,0),""),INDEX('Stock Handicaps'!$C$2:$C$50,MATCH(G32,'Stock Handicaps'!$B$2:$B$50,0))),"")</f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00"/>
      <c r="T32" s="81"/>
    </row>
    <row r="33" spans="1:20" ht="12.75">
      <c r="A33" s="81"/>
      <c r="B33" s="100"/>
      <c r="C33" s="89">
        <f>IF(B33&lt;&gt;"",INDEX('Classic Points'!$A$2:$A$50,MATCH(B33,'Classic Points'!$B$2:$B$50,0)),"")</f>
      </c>
      <c r="D33" s="96">
        <f>IF(B33&lt;&gt;"",IF(ISNA(C33),0,INDEX('Classic Laps'!$C$2:$C$50,MATCH(B33,'Classic Laps'!$B$2:$B$50,0))),"")</f>
      </c>
      <c r="E33" s="89">
        <f t="shared" si="2"/>
      </c>
      <c r="F33" s="81"/>
      <c r="G33" s="100"/>
      <c r="H33" s="89">
        <f>IF(G33&lt;&gt;"",IF(ISNA(MATCH(G33,'Stock Handicaps'!$B$2:$B$50,0)),IF(ISNA(MATCH(G33,'Stock Points'!$B$2:$B$50,0)),MATCH(G33,'Stock Points'!$B$2:$B$50,0),""),INDEX('Stock Handicaps'!$C$2:$C$50,MATCH(G33,'Stock Handicaps'!$B$2:$B$50,0))),"")</f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100"/>
      <c r="T33" s="81"/>
    </row>
    <row r="34" spans="1:20" ht="12.75">
      <c r="A34" s="81"/>
      <c r="B34" s="100"/>
      <c r="C34" s="89">
        <f>IF(B34&lt;&gt;"",INDEX('Classic Points'!$A$2:$A$50,MATCH(B34,'Classic Points'!$B$2:$B$50,0)),"")</f>
      </c>
      <c r="D34" s="96">
        <f>IF(B34&lt;&gt;"",IF(ISNA(C34),0,INDEX('Classic Laps'!$C$2:$C$50,MATCH(B34,'Classic Laps'!$B$2:$B$50,0))),"")</f>
      </c>
      <c r="E34" s="89">
        <f t="shared" si="2"/>
      </c>
      <c r="F34" s="81"/>
      <c r="G34" s="100"/>
      <c r="H34" s="89">
        <f>IF(G34&lt;&gt;"",IF(ISNA(MATCH(G34,'Stock Handicaps'!$B$2:$B$50,0)),IF(ISNA(MATCH(G34,'Stock Points'!$B$2:$B$50,0)),MATCH(G34,'Stock Points'!$B$2:$B$50,0),""),INDEX('Stock Handicaps'!$C$2:$C$50,MATCH(G34,'Stock Handicaps'!$B$2:$B$50,0))),"")</f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100"/>
      <c r="T34" s="81"/>
    </row>
    <row r="35" spans="1:20" ht="12.75">
      <c r="A35" s="81"/>
      <c r="B35" s="100"/>
      <c r="C35" s="89">
        <f>IF(B35&lt;&gt;"",INDEX('Classic Points'!$A$2:$A$50,MATCH(B35,'Classic Points'!$B$2:$B$50,0)),"")</f>
      </c>
      <c r="D35" s="96">
        <f>IF(B35&lt;&gt;"",IF(ISNA(C35),0,INDEX('Classic Laps'!$C$2:$C$50,MATCH(B35,'Classic Laps'!$B$2:$B$50,0))),"")</f>
      </c>
      <c r="E35" s="89">
        <f t="shared" si="2"/>
      </c>
      <c r="F35" s="81"/>
      <c r="G35" s="100"/>
      <c r="H35" s="89">
        <f>IF(G35&lt;&gt;"",IF(ISNA(MATCH(G35,'Stock Handicaps'!$B$2:$B$50,0)),IF(ISNA(MATCH(G35,'Stock Points'!$B$2:$B$50,0)),MATCH(G35,'Stock Points'!$B$2:$B$50,0),""),INDEX('Stock Handicaps'!$C$2:$C$50,MATCH(G35,'Stock Handicaps'!$B$2:$B$50,0))),"")</f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100"/>
      <c r="T35" s="81"/>
    </row>
    <row r="36" spans="1:20" ht="12.75">
      <c r="A36" s="81"/>
      <c r="B36" s="100"/>
      <c r="C36" s="89">
        <f>IF(B36&lt;&gt;"",INDEX('Classic Points'!$A$2:$A$50,MATCH(B36,'Classic Points'!$B$2:$B$50,0)),"")</f>
      </c>
      <c r="D36" s="96">
        <f>IF(B36&lt;&gt;"",IF(ISNA(C36),0,INDEX('Classic Laps'!$C$2:$C$50,MATCH(B36,'Classic Laps'!$B$2:$B$50,0))),"")</f>
      </c>
      <c r="E36" s="89">
        <f t="shared" si="2"/>
      </c>
      <c r="F36" s="81"/>
      <c r="G36" s="100"/>
      <c r="H36" s="89">
        <f>IF(G36&lt;&gt;"",IF(ISNA(MATCH(G36,'Stock Handicaps'!$B$2:$B$50,0)),IF(ISNA(MATCH(G36,'Stock Points'!$B$2:$B$50,0)),MATCH(G36,'Stock Points'!$B$2:$B$50,0),""),INDEX('Stock Handicaps'!$C$2:$C$50,MATCH(G36,'Stock Handicaps'!$B$2:$B$50,0))),"")</f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100"/>
      <c r="T36" s="81"/>
    </row>
    <row r="37" spans="1:20" ht="12.75">
      <c r="A37" s="81"/>
      <c r="B37" s="100"/>
      <c r="C37" s="89">
        <f>IF(B37&lt;&gt;"",INDEX('Classic Points'!$A$2:$A$50,MATCH(B37,'Classic Points'!$B$2:$B$50,0)),"")</f>
      </c>
      <c r="D37" s="96">
        <f>IF(B37&lt;&gt;"",IF(ISNA(C37),0,INDEX('Classic Laps'!$C$2:$C$50,MATCH(B37,'Classic Laps'!$B$2:$B$50,0))),"")</f>
      </c>
      <c r="E37" s="89">
        <f t="shared" si="2"/>
      </c>
      <c r="F37" s="81"/>
      <c r="G37" s="100"/>
      <c r="H37" s="89">
        <f>IF(G37&lt;&gt;"",IF(ISNA(MATCH(G37,'Stock Handicaps'!$B$2:$B$50,0)),IF(ISNA(MATCH(G37,'Stock Points'!$B$2:$B$50,0)),MATCH(G37,'Stock Points'!$B$2:$B$50,0),""),INDEX('Stock Handicaps'!$C$2:$C$50,MATCH(G37,'Stock Handicaps'!$B$2:$B$50,0))),"")</f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100"/>
      <c r="T37" s="81"/>
    </row>
    <row r="38" spans="1:20" ht="12.75">
      <c r="A38" s="81"/>
      <c r="B38" s="100"/>
      <c r="C38" s="89">
        <f>IF(B38&lt;&gt;"",INDEX('Classic Points'!$A$2:$A$50,MATCH(B38,'Classic Points'!$B$2:$B$50,0)),"")</f>
      </c>
      <c r="D38" s="96">
        <f>IF(B38&lt;&gt;"",IF(ISNA(C38),0,INDEX('Classic Laps'!$C$2:$C$50,MATCH(B38,'Classic Laps'!$B$2:$B$50,0))),"")</f>
      </c>
      <c r="E38" s="89">
        <f t="shared" si="2"/>
      </c>
      <c r="F38" s="81"/>
      <c r="G38" s="100"/>
      <c r="H38" s="89">
        <f>IF(G38&lt;&gt;"",IF(ISNA(MATCH(G38,'Stock Handicaps'!$B$2:$B$50,0)),IF(ISNA(MATCH(G38,'Stock Points'!$B$2:$B$50,0)),MATCH(G38,'Stock Points'!$B$2:$B$50,0),""),INDEX('Stock Handicaps'!$C$2:$C$50,MATCH(G38,'Stock Handicaps'!$B$2:$B$50,0))),"")</f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100"/>
      <c r="T38" s="81"/>
    </row>
    <row r="39" spans="1:20" ht="12.75">
      <c r="A39" s="81"/>
      <c r="B39" s="100"/>
      <c r="C39" s="89">
        <f>IF(B39&lt;&gt;"",INDEX('Classic Points'!$A$2:$A$50,MATCH(B39,'Classic Points'!$B$2:$B$50,0)),"")</f>
      </c>
      <c r="D39" s="96">
        <f>IF(B39&lt;&gt;"",IF(ISNA(C39),0,INDEX('Classic Laps'!$C$2:$C$50,MATCH(B39,'Classic Laps'!$B$2:$B$50,0))),"")</f>
      </c>
      <c r="E39" s="89">
        <f t="shared" si="2"/>
      </c>
      <c r="F39" s="81"/>
      <c r="G39" s="100"/>
      <c r="H39" s="89">
        <f>IF(G39&lt;&gt;"",IF(ISNA(MATCH(G39,'Stock Handicaps'!$B$2:$B$50,0)),IF(ISNA(MATCH(G39,'Stock Points'!$B$2:$B$50,0)),MATCH(G39,'Stock Points'!$B$2:$B$50,0),""),INDEX('Stock Handicaps'!$C$2:$C$50,MATCH(G39,'Stock Handicaps'!$B$2:$B$50,0))),"")</f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100"/>
      <c r="T39" s="81"/>
    </row>
    <row r="40" spans="1:20" ht="12.75">
      <c r="A40" s="81"/>
      <c r="B40" s="101"/>
      <c r="C40" s="93">
        <f>IF(B40&lt;&gt;"",INDEX('Classic Points'!$A$2:$A$50,MATCH(B40,'Classic Points'!$B$2:$B$50,0)),"")</f>
      </c>
      <c r="D40" s="98">
        <f>IF(B40&lt;&gt;"",IF(ISNA(C40),0,INDEX('Classic Laps'!$C$2:$C$50,MATCH(B40,'Classic Laps'!$B$2:$B$50,0))),"")</f>
      </c>
      <c r="E40" s="93">
        <f t="shared" si="2"/>
      </c>
      <c r="F40" s="81"/>
      <c r="G40" s="101"/>
      <c r="H40" s="93">
        <f>IF(G40&lt;&gt;"",IF(ISNA(MATCH(G40,'Stock Handicaps'!$B$2:$B$50,0)),IF(ISNA(MATCH(G40,'Stock Points'!$B$2:$B$50,0)),MATCH(G40,'Stock Points'!$B$2:$B$50,0),""),INDEX('Stock Handicaps'!$C$2:$C$50,MATCH(G40,'Stock Handicaps'!$B$2:$B$50,0))),"")</f>
      </c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101"/>
      <c r="T40" s="81"/>
    </row>
    <row r="41" spans="1:20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1:20" ht="12.7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</sheetData>
  <sheetProtection sheet="1" objects="1" scenarios="1" selectLockedCells="1"/>
  <mergeCells count="7">
    <mergeCell ref="G6:H6"/>
    <mergeCell ref="J6:M6"/>
    <mergeCell ref="O6:Q6"/>
    <mergeCell ref="C2:E2"/>
    <mergeCell ref="C3:E3"/>
    <mergeCell ref="C4:E4"/>
    <mergeCell ref="B6:E6"/>
  </mergeCells>
  <dataValidations count="1">
    <dataValidation type="list" allowBlank="1" showInputMessage="1" showErrorMessage="1" sqref="B11:B40 G11:G23">
      <formula1>ClassicDrivers</formula1>
    </dataValidation>
  </dataValidations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Z56"/>
  <sheetViews>
    <sheetView workbookViewId="0" topLeftCell="A1">
      <selection activeCell="S24" sqref="S24"/>
    </sheetView>
  </sheetViews>
  <sheetFormatPr defaultColWidth="9.140625" defaultRowHeight="12.75"/>
  <cols>
    <col min="1" max="2" width="10.7109375" style="0" customWidth="1"/>
    <col min="3" max="3" width="10.7109375" style="131" customWidth="1"/>
    <col min="4" max="4" width="10.7109375" style="127" customWidth="1"/>
    <col min="5" max="26" width="10.7109375" style="0" customWidth="1"/>
  </cols>
  <sheetData>
    <row r="1" spans="1:23" ht="14.25" customHeight="1">
      <c r="A1" s="126" t="s">
        <v>88</v>
      </c>
      <c r="B1" s="1" t="s">
        <v>64</v>
      </c>
      <c r="E1" s="133"/>
      <c r="F1" s="176">
        <v>0.001388888888888889</v>
      </c>
      <c r="G1" s="177"/>
      <c r="H1" s="177"/>
      <c r="I1" s="178"/>
      <c r="T1" s="176">
        <f>F1</f>
        <v>0.001388888888888889</v>
      </c>
      <c r="U1" s="177"/>
      <c r="V1" s="177"/>
      <c r="W1" s="178"/>
    </row>
    <row r="2" spans="5:23" ht="14.25" customHeight="1">
      <c r="E2" s="115"/>
      <c r="F2" s="179">
        <v>2</v>
      </c>
      <c r="G2" s="180"/>
      <c r="H2" s="180"/>
      <c r="I2" s="181"/>
      <c r="T2" s="179">
        <v>2</v>
      </c>
      <c r="U2" s="180"/>
      <c r="V2" s="180"/>
      <c r="W2" s="181"/>
    </row>
    <row r="3" spans="1:23" ht="14.25" customHeight="1">
      <c r="A3" s="109" t="s">
        <v>69</v>
      </c>
      <c r="B3" s="187">
        <v>0</v>
      </c>
      <c r="C3" s="129"/>
      <c r="E3" s="134">
        <v>2</v>
      </c>
      <c r="F3" s="179"/>
      <c r="G3" s="180"/>
      <c r="H3" s="180"/>
      <c r="I3" s="181"/>
      <c r="T3" s="179"/>
      <c r="U3" s="180"/>
      <c r="V3" s="180"/>
      <c r="W3" s="181"/>
    </row>
    <row r="4" spans="1:23" ht="14.25" customHeight="1">
      <c r="A4" s="114"/>
      <c r="B4" s="188"/>
      <c r="C4" s="135"/>
      <c r="E4" s="116"/>
      <c r="F4" s="179"/>
      <c r="G4" s="180"/>
      <c r="H4" s="180"/>
      <c r="I4" s="181"/>
      <c r="T4" s="179"/>
      <c r="U4" s="180"/>
      <c r="V4" s="180"/>
      <c r="W4" s="181"/>
    </row>
    <row r="5" spans="1:26" ht="14.25" customHeight="1">
      <c r="A5" s="114"/>
      <c r="B5" s="114"/>
      <c r="C5" s="132">
        <f ca="1">INDIRECT($B$1&amp;"!$L$1")</f>
        <v>0.001388888888888889</v>
      </c>
      <c r="E5" s="116"/>
      <c r="F5" s="182"/>
      <c r="G5" s="183"/>
      <c r="H5" s="183"/>
      <c r="I5" s="184"/>
      <c r="K5" s="185" t="s">
        <v>100</v>
      </c>
      <c r="L5" s="186"/>
      <c r="T5" s="182"/>
      <c r="U5" s="183"/>
      <c r="V5" s="183"/>
      <c r="W5" s="184"/>
      <c r="Y5" s="185" t="s">
        <v>100</v>
      </c>
      <c r="Z5" s="186"/>
    </row>
    <row r="6" spans="1:26" ht="14.25" customHeight="1">
      <c r="A6" t="s">
        <v>94</v>
      </c>
      <c r="B6" s="119"/>
      <c r="C6" s="130" t="s">
        <v>98</v>
      </c>
      <c r="E6" s="158" t="s">
        <v>12</v>
      </c>
      <c r="F6" s="159" t="s">
        <v>89</v>
      </c>
      <c r="G6" s="159" t="s">
        <v>90</v>
      </c>
      <c r="H6" s="160" t="s">
        <v>91</v>
      </c>
      <c r="I6" s="159" t="s">
        <v>92</v>
      </c>
      <c r="J6" s="161"/>
      <c r="K6" s="161" t="s">
        <v>1</v>
      </c>
      <c r="L6" s="162" t="s">
        <v>2</v>
      </c>
      <c r="M6" s="163"/>
      <c r="N6" s="189" t="s">
        <v>93</v>
      </c>
      <c r="O6" s="189"/>
      <c r="P6" s="189"/>
      <c r="Q6" s="189"/>
      <c r="R6" s="163"/>
      <c r="S6" s="158" t="s">
        <v>12</v>
      </c>
      <c r="T6" s="159" t="s">
        <v>89</v>
      </c>
      <c r="U6" s="159" t="s">
        <v>90</v>
      </c>
      <c r="V6" s="160" t="s">
        <v>91</v>
      </c>
      <c r="W6" s="159" t="s">
        <v>92</v>
      </c>
      <c r="X6" s="163"/>
      <c r="Y6" s="161" t="s">
        <v>1</v>
      </c>
      <c r="Z6" s="162" t="s">
        <v>2</v>
      </c>
    </row>
    <row r="7" spans="1:26" ht="14.25" customHeight="1">
      <c r="A7" s="117">
        <v>0.00034722222222222224</v>
      </c>
      <c r="B7" s="120"/>
      <c r="C7" s="132">
        <f ca="1">IF($E7="","",INDEX(INDIRECT($B$1&amp;"!$L$1:$L$100"),MATCH($E7,INDIRECT($B$1&amp;"!$A$1:$A$100"),0)))</f>
        <v>0.001388888888888889</v>
      </c>
      <c r="E7" s="153">
        <f ca="1">IF(ISNA(MATCH(1,INDIRECT($B$1&amp;"!$A$1:$A$100"),0)),"",1)</f>
        <v>1</v>
      </c>
      <c r="F7" s="154" t="str">
        <f ca="1">IF($E7="","",INDEX(INDIRECT($B$1&amp;"!$B$1:$B$100"),MATCH($E7,INDIRECT($B$1&amp;"!$A$1:$A$100"),0)))</f>
        <v>Cam</v>
      </c>
      <c r="G7" s="154" t="str">
        <f ca="1">IF($E7="","",INDEX(INDIRECT($B$1&amp;"!$d$1:$d$100"),MATCH($E7,INDIRECT($B$1&amp;"!$A$1:$A$100"),0)))</f>
        <v>Dave G</v>
      </c>
      <c r="H7" s="154" t="str">
        <f ca="1">IF($E7="","",INDEX(INDIRECT($B$1&amp;"!$f$1:$f$100"),MATCH($E7,INDIRECT($B$1&amp;"!$A$1:$A$100"),0)))</f>
        <v>Karl</v>
      </c>
      <c r="I7" s="154" t="str">
        <f ca="1">IF($E7="","",INDEX(INDIRECT($B$1&amp;"!$h$1:$h$100"),MATCH($E7,INDIRECT($B$1&amp;"!$A$1:$A$100"),0)))</f>
        <v>Geoff</v>
      </c>
      <c r="J7" s="155"/>
      <c r="K7" s="154" t="str">
        <f>F7</f>
        <v>Cam</v>
      </c>
      <c r="L7" s="155">
        <f ca="1">IF($E7="","",INDEX(INDIRECT($B$1&amp;"!$M$1:$M$100"),MATCH(K7,INDIRECT($B$1&amp;"!$O$1:$O$100"),0)))</f>
        <v>154</v>
      </c>
      <c r="M7" s="153"/>
      <c r="N7" s="156">
        <f aca="true" ca="1" t="shared" si="0" ref="N7:Q8">IF($E7="","",INDEX(INDIRECT($B$1&amp;"!$N$1:$N$100"),MATCH(F7,INDIRECT($B$1&amp;"!$O$1:$O$100"),0)))</f>
        <v>0</v>
      </c>
      <c r="O7" s="155">
        <f ca="1" t="shared" si="0"/>
        <v>0</v>
      </c>
      <c r="P7" s="155">
        <f ca="1" t="shared" si="0"/>
        <v>0</v>
      </c>
      <c r="Q7" s="155">
        <f ca="1" t="shared" si="0"/>
        <v>0</v>
      </c>
      <c r="R7" s="153"/>
      <c r="S7" s="155">
        <f>E7</f>
        <v>1</v>
      </c>
      <c r="T7" s="154" t="str">
        <f>F7</f>
        <v>Cam</v>
      </c>
      <c r="U7" s="154" t="str">
        <f>G7</f>
        <v>Dave G</v>
      </c>
      <c r="V7" s="154" t="str">
        <f>H7</f>
        <v>Karl</v>
      </c>
      <c r="W7" s="154" t="str">
        <f>I7</f>
        <v>Geoff</v>
      </c>
      <c r="X7" s="154">
        <f aca="true" t="shared" si="1" ref="X7:X56">J7</f>
        <v>0</v>
      </c>
      <c r="Y7" s="154" t="str">
        <f aca="true" t="shared" si="2" ref="Y7:Y56">K7</f>
        <v>Cam</v>
      </c>
      <c r="Z7" s="155">
        <f aca="true" t="shared" si="3" ref="Z7:Z56">L7</f>
        <v>154</v>
      </c>
    </row>
    <row r="8" spans="1:26" ht="14.25" customHeight="1">
      <c r="A8" s="117">
        <v>0.00011574074074074073</v>
      </c>
      <c r="B8" s="121"/>
      <c r="C8" s="132">
        <f aca="true" ca="1" t="shared" si="4" ref="C8:C56">IF($E8="","",INDEX(INDIRECT($B$1&amp;"!$L$1:$L$100"),MATCH($E8,INDIRECT($B$1&amp;"!$A$1:$A$100"),0)))</f>
        <v>0.001388888888888889</v>
      </c>
      <c r="E8" s="157">
        <f ca="1">IF(E7="","",IF(ISNA(MATCH($E7+1,INDIRECT($B$1&amp;"!$A$1:$A$100"),0)),"",E7+1))</f>
        <v>2</v>
      </c>
      <c r="F8" s="154" t="str">
        <f ca="1">IF($E8="","",INDEX(INDIRECT($B$1&amp;"!$B$1:$B$100"),MATCH($E8,INDIRECT($B$1&amp;"!$A$1:$A$100"),0)))</f>
        <v>Dave G</v>
      </c>
      <c r="G8" s="154" t="str">
        <f ca="1">IF($E8="","",INDEX(INDIRECT($B$1&amp;"!$d$1:$d$100"),MATCH($E8,INDIRECT($B$1&amp;"!$A$1:$A$100"),0)))</f>
        <v>Tracey</v>
      </c>
      <c r="H8" s="154" t="str">
        <f ca="1">IF($E8="","",INDEX(INDIRECT($B$1&amp;"!$f$1:$f$100"),MATCH($E8,INDIRECT($B$1&amp;"!$A$1:$A$100"),0)))</f>
        <v>Geoff</v>
      </c>
      <c r="I8" s="154" t="str">
        <f ca="1">IF($E8="","",INDEX(INDIRECT($B$1&amp;"!$h$1:$h$100"),MATCH($E8,INDIRECT($B$1&amp;"!$A$1:$A$100"),0)))</f>
        <v>Cam</v>
      </c>
      <c r="J8" s="155"/>
      <c r="K8" s="154" t="str">
        <f>F8</f>
        <v>Dave G</v>
      </c>
      <c r="L8" s="155">
        <f ca="1">IF($E8="","",INDEX(INDIRECT($B$1&amp;"!$M$1:$M$100"),MATCH(K8,INDIRECT($B$1&amp;"!$O$1:$O$100"),0)))</f>
        <v>185</v>
      </c>
      <c r="M8" s="153"/>
      <c r="N8" s="155">
        <f ca="1" t="shared" si="0"/>
        <v>0</v>
      </c>
      <c r="O8" s="155">
        <f ca="1" t="shared" si="0"/>
        <v>0</v>
      </c>
      <c r="P8" s="155">
        <f ca="1" t="shared" si="0"/>
        <v>0</v>
      </c>
      <c r="Q8" s="155">
        <f ca="1" t="shared" si="0"/>
        <v>0</v>
      </c>
      <c r="R8" s="153"/>
      <c r="S8" s="155">
        <f aca="true" t="shared" si="5" ref="S8:S44">E8</f>
        <v>2</v>
      </c>
      <c r="T8" s="154" t="str">
        <f aca="true" t="shared" si="6" ref="T8:T44">F8</f>
        <v>Dave G</v>
      </c>
      <c r="U8" s="154" t="str">
        <f aca="true" t="shared" si="7" ref="U8:U44">G8</f>
        <v>Tracey</v>
      </c>
      <c r="V8" s="154" t="str">
        <f aca="true" t="shared" si="8" ref="V8:V44">H8</f>
        <v>Geoff</v>
      </c>
      <c r="W8" s="154" t="str">
        <f aca="true" t="shared" si="9" ref="W8:W44">I8</f>
        <v>Cam</v>
      </c>
      <c r="X8" s="154">
        <f t="shared" si="1"/>
        <v>0</v>
      </c>
      <c r="Y8" s="154" t="str">
        <f t="shared" si="2"/>
        <v>Dave G</v>
      </c>
      <c r="Z8" s="155">
        <f t="shared" si="3"/>
        <v>185</v>
      </c>
    </row>
    <row r="9" spans="1:26" ht="14.25" customHeight="1">
      <c r="A9" t="s">
        <v>71</v>
      </c>
      <c r="B9" s="117">
        <v>0.00011574074074074073</v>
      </c>
      <c r="C9" s="132">
        <f ca="1" t="shared" si="4"/>
        <v>0.001388888888888889</v>
      </c>
      <c r="E9" s="157">
        <f aca="true" ca="1" t="shared" si="10" ref="E9:E56">IF(E8="","",IF(ISNA(MATCH($E8+1,INDIRECT($B$1&amp;"!$A$1:$A$100"),0)),"",E8+1))</f>
        <v>3</v>
      </c>
      <c r="F9" s="154" t="str">
        <f aca="true" ca="1" t="shared" si="11" ref="F9:F56">IF($E9="","",INDEX(INDIRECT($B$1&amp;"!$B$1:$B$100"),MATCH($E9,INDIRECT($B$1&amp;"!$A$1:$A$100"),0)))</f>
        <v>Tracey</v>
      </c>
      <c r="G9" s="154" t="str">
        <f aca="true" ca="1" t="shared" si="12" ref="G9:G56">IF($E9="","",INDEX(INDIRECT($B$1&amp;"!$d$1:$d$100"),MATCH($E9,INDIRECT($B$1&amp;"!$A$1:$A$100"),0)))</f>
        <v>Chad</v>
      </c>
      <c r="H9" s="154" t="str">
        <f aca="true" ca="1" t="shared" si="13" ref="H9:H56">IF($E9="","",INDEX(INDIRECT($B$1&amp;"!$f$1:$f$100"),MATCH($E9,INDIRECT($B$1&amp;"!$A$1:$A$100"),0)))</f>
        <v>Cam</v>
      </c>
      <c r="I9" s="154" t="str">
        <f aca="true" ca="1" t="shared" si="14" ref="I9:I56">IF($E9="","",INDEX(INDIRECT($B$1&amp;"!$h$1:$h$100"),MATCH($E9,INDIRECT($B$1&amp;"!$A$1:$A$100"),0)))</f>
        <v>Dave G</v>
      </c>
      <c r="J9" s="155"/>
      <c r="K9" s="154" t="str">
        <f aca="true" t="shared" si="15" ref="K9:K56">F9</f>
        <v>Tracey</v>
      </c>
      <c r="L9" s="155">
        <f aca="true" ca="1" t="shared" si="16" ref="L9:L56">IF($E9="","",INDEX(INDIRECT($B$1&amp;"!$M$1:$M$100"),MATCH(K9,INDIRECT($B$1&amp;"!$O$1:$O$100"),0)))</f>
        <v>200</v>
      </c>
      <c r="M9" s="153"/>
      <c r="N9" s="155">
        <f aca="true" ca="1" t="shared" si="17" ref="N9:N56">IF($E9="","",INDEX(INDIRECT($B$1&amp;"!$N$1:$N$100"),MATCH(F9,INDIRECT($B$1&amp;"!$O$1:$O$100"),0)))</f>
        <v>0</v>
      </c>
      <c r="O9" s="155">
        <f aca="true" ca="1" t="shared" si="18" ref="O9:O56">IF($E9="","",INDEX(INDIRECT($B$1&amp;"!$N$1:$N$100"),MATCH(G9,INDIRECT($B$1&amp;"!$O$1:$O$100"),0)))</f>
        <v>0</v>
      </c>
      <c r="P9" s="155">
        <f aca="true" ca="1" t="shared" si="19" ref="P9:P56">IF($E9="","",INDEX(INDIRECT($B$1&amp;"!$N$1:$N$100"),MATCH(H9,INDIRECT($B$1&amp;"!$O$1:$O$100"),0)))</f>
        <v>0</v>
      </c>
      <c r="Q9" s="155">
        <f aca="true" ca="1" t="shared" si="20" ref="Q9:Q56">IF($E9="","",INDEX(INDIRECT($B$1&amp;"!$N$1:$N$100"),MATCH(I9,INDIRECT($B$1&amp;"!$O$1:$O$100"),0)))</f>
        <v>0</v>
      </c>
      <c r="R9" s="153"/>
      <c r="S9" s="155">
        <f t="shared" si="5"/>
        <v>3</v>
      </c>
      <c r="T9" s="154" t="str">
        <f t="shared" si="6"/>
        <v>Tracey</v>
      </c>
      <c r="U9" s="154" t="str">
        <f t="shared" si="7"/>
        <v>Chad</v>
      </c>
      <c r="V9" s="154" t="str">
        <f t="shared" si="8"/>
        <v>Cam</v>
      </c>
      <c r="W9" s="154" t="str">
        <f t="shared" si="9"/>
        <v>Dave G</v>
      </c>
      <c r="X9" s="154">
        <f t="shared" si="1"/>
        <v>0</v>
      </c>
      <c r="Y9" s="154" t="str">
        <f t="shared" si="2"/>
        <v>Tracey</v>
      </c>
      <c r="Z9" s="155">
        <f t="shared" si="3"/>
        <v>200</v>
      </c>
    </row>
    <row r="10" spans="3:26" ht="14.25" customHeight="1">
      <c r="C10" s="132">
        <f ca="1" t="shared" si="4"/>
        <v>0.001388888888888889</v>
      </c>
      <c r="E10" s="157">
        <f ca="1" t="shared" si="10"/>
        <v>4</v>
      </c>
      <c r="F10" s="154" t="str">
        <f ca="1" t="shared" si="11"/>
        <v>Chad</v>
      </c>
      <c r="G10" s="154" t="str">
        <f ca="1" t="shared" si="12"/>
        <v>Karl</v>
      </c>
      <c r="H10" s="154" t="str">
        <f ca="1" t="shared" si="13"/>
        <v>Dave G</v>
      </c>
      <c r="I10" s="154" t="str">
        <f ca="1" t="shared" si="14"/>
        <v>Tracey</v>
      </c>
      <c r="J10" s="155"/>
      <c r="K10" s="154" t="str">
        <f t="shared" si="15"/>
        <v>Chad</v>
      </c>
      <c r="L10" s="155">
        <f ca="1" t="shared" si="16"/>
        <v>196</v>
      </c>
      <c r="M10" s="153"/>
      <c r="N10" s="155">
        <f ca="1" t="shared" si="17"/>
        <v>0</v>
      </c>
      <c r="O10" s="155">
        <f ca="1" t="shared" si="18"/>
        <v>0</v>
      </c>
      <c r="P10" s="155">
        <f ca="1" t="shared" si="19"/>
        <v>0</v>
      </c>
      <c r="Q10" s="155">
        <f ca="1" t="shared" si="20"/>
        <v>0</v>
      </c>
      <c r="R10" s="153"/>
      <c r="S10" s="155">
        <f t="shared" si="5"/>
        <v>4</v>
      </c>
      <c r="T10" s="154" t="str">
        <f t="shared" si="6"/>
        <v>Chad</v>
      </c>
      <c r="U10" s="154" t="str">
        <f t="shared" si="7"/>
        <v>Karl</v>
      </c>
      <c r="V10" s="154" t="str">
        <f t="shared" si="8"/>
        <v>Dave G</v>
      </c>
      <c r="W10" s="154" t="str">
        <f t="shared" si="9"/>
        <v>Tracey</v>
      </c>
      <c r="X10" s="154">
        <f t="shared" si="1"/>
        <v>0</v>
      </c>
      <c r="Y10" s="154" t="str">
        <f t="shared" si="2"/>
        <v>Chad</v>
      </c>
      <c r="Z10" s="155">
        <f t="shared" si="3"/>
        <v>196</v>
      </c>
    </row>
    <row r="11" spans="1:26" ht="14.25" customHeight="1">
      <c r="A11" s="122" t="s">
        <v>73</v>
      </c>
      <c r="B11" s="118" t="b">
        <v>1</v>
      </c>
      <c r="C11" s="132">
        <f ca="1" t="shared" si="4"/>
        <v>0.001388888888888889</v>
      </c>
      <c r="E11" s="157">
        <f ca="1" t="shared" si="10"/>
        <v>5</v>
      </c>
      <c r="F11" s="154" t="str">
        <f ca="1" t="shared" si="11"/>
        <v>Karl</v>
      </c>
      <c r="G11" s="154" t="str">
        <f ca="1" t="shared" si="12"/>
        <v>Geoff</v>
      </c>
      <c r="H11" s="154" t="str">
        <f ca="1" t="shared" si="13"/>
        <v>Tracey</v>
      </c>
      <c r="I11" s="154" t="str">
        <f ca="1" t="shared" si="14"/>
        <v>Chad</v>
      </c>
      <c r="J11" s="155"/>
      <c r="K11" s="154" t="str">
        <f t="shared" si="15"/>
        <v>Karl</v>
      </c>
      <c r="L11" s="155">
        <f ca="1" t="shared" si="16"/>
        <v>225</v>
      </c>
      <c r="M11" s="153"/>
      <c r="N11" s="155">
        <f ca="1" t="shared" si="17"/>
        <v>0</v>
      </c>
      <c r="O11" s="155">
        <f ca="1" t="shared" si="18"/>
        <v>0</v>
      </c>
      <c r="P11" s="155">
        <f ca="1" t="shared" si="19"/>
        <v>0</v>
      </c>
      <c r="Q11" s="155">
        <f ca="1" t="shared" si="20"/>
        <v>0</v>
      </c>
      <c r="R11" s="153"/>
      <c r="S11" s="155">
        <f t="shared" si="5"/>
        <v>5</v>
      </c>
      <c r="T11" s="154" t="str">
        <f t="shared" si="6"/>
        <v>Karl</v>
      </c>
      <c r="U11" s="154" t="str">
        <f t="shared" si="7"/>
        <v>Geoff</v>
      </c>
      <c r="V11" s="154" t="str">
        <f t="shared" si="8"/>
        <v>Tracey</v>
      </c>
      <c r="W11" s="154" t="str">
        <f t="shared" si="9"/>
        <v>Chad</v>
      </c>
      <c r="X11" s="154">
        <f t="shared" si="1"/>
        <v>0</v>
      </c>
      <c r="Y11" s="154" t="str">
        <f t="shared" si="2"/>
        <v>Karl</v>
      </c>
      <c r="Z11" s="155">
        <f t="shared" si="3"/>
        <v>225</v>
      </c>
    </row>
    <row r="12" spans="2:26" ht="14.25" customHeight="1">
      <c r="B12" s="118" t="b">
        <v>1</v>
      </c>
      <c r="C12" s="132">
        <f ca="1" t="shared" si="4"/>
        <v>0.001388888888888889</v>
      </c>
      <c r="D12" s="128"/>
      <c r="E12" s="157">
        <f ca="1" t="shared" si="10"/>
        <v>6</v>
      </c>
      <c r="F12" s="154" t="str">
        <f ca="1" t="shared" si="11"/>
        <v>Geoff</v>
      </c>
      <c r="G12" s="154" t="str">
        <f ca="1" t="shared" si="12"/>
        <v>Cam</v>
      </c>
      <c r="H12" s="154" t="str">
        <f ca="1" t="shared" si="13"/>
        <v>Chad</v>
      </c>
      <c r="I12" s="154" t="str">
        <f ca="1" t="shared" si="14"/>
        <v>Karl</v>
      </c>
      <c r="J12" s="155"/>
      <c r="K12" s="154" t="str">
        <f t="shared" si="15"/>
        <v>Geoff</v>
      </c>
      <c r="L12" s="155">
        <f ca="1" t="shared" si="16"/>
        <v>197</v>
      </c>
      <c r="M12" s="153"/>
      <c r="N12" s="155">
        <f ca="1" t="shared" si="17"/>
        <v>0</v>
      </c>
      <c r="O12" s="155">
        <f ca="1" t="shared" si="18"/>
        <v>0</v>
      </c>
      <c r="P12" s="155">
        <f ca="1" t="shared" si="19"/>
        <v>0</v>
      </c>
      <c r="Q12" s="155">
        <f ca="1" t="shared" si="20"/>
        <v>0</v>
      </c>
      <c r="R12" s="153"/>
      <c r="S12" s="155">
        <f t="shared" si="5"/>
        <v>6</v>
      </c>
      <c r="T12" s="154" t="str">
        <f t="shared" si="6"/>
        <v>Geoff</v>
      </c>
      <c r="U12" s="154" t="str">
        <f t="shared" si="7"/>
        <v>Cam</v>
      </c>
      <c r="V12" s="154" t="str">
        <f t="shared" si="8"/>
        <v>Chad</v>
      </c>
      <c r="W12" s="154" t="str">
        <f t="shared" si="9"/>
        <v>Karl</v>
      </c>
      <c r="X12" s="154">
        <f t="shared" si="1"/>
        <v>0</v>
      </c>
      <c r="Y12" s="154" t="str">
        <f t="shared" si="2"/>
        <v>Geoff</v>
      </c>
      <c r="Z12" s="155">
        <f t="shared" si="3"/>
        <v>197</v>
      </c>
    </row>
    <row r="13" spans="2:26" ht="14.25" customHeight="1">
      <c r="B13" t="b">
        <v>1</v>
      </c>
      <c r="C13" s="132">
        <f ca="1" t="shared" si="4"/>
      </c>
      <c r="D13" s="128"/>
      <c r="E13" s="157">
        <f ca="1" t="shared" si="10"/>
      </c>
      <c r="F13" s="154">
        <f ca="1" t="shared" si="11"/>
      </c>
      <c r="G13" s="154">
        <f ca="1" t="shared" si="12"/>
      </c>
      <c r="H13" s="154">
        <f ca="1" t="shared" si="13"/>
      </c>
      <c r="I13" s="154">
        <f ca="1" t="shared" si="14"/>
      </c>
      <c r="J13" s="155"/>
      <c r="K13" s="154">
        <f t="shared" si="15"/>
      </c>
      <c r="L13" s="155">
        <f ca="1" t="shared" si="16"/>
      </c>
      <c r="M13" s="153"/>
      <c r="N13" s="155">
        <f ca="1" t="shared" si="17"/>
      </c>
      <c r="O13" s="155">
        <f ca="1" t="shared" si="18"/>
      </c>
      <c r="P13" s="155">
        <f ca="1" t="shared" si="19"/>
      </c>
      <c r="Q13" s="155">
        <f ca="1" t="shared" si="20"/>
      </c>
      <c r="R13" s="153"/>
      <c r="S13" s="155">
        <f t="shared" si="5"/>
      </c>
      <c r="T13" s="154">
        <f t="shared" si="6"/>
      </c>
      <c r="U13" s="154">
        <f t="shared" si="7"/>
      </c>
      <c r="V13" s="154">
        <f t="shared" si="8"/>
      </c>
      <c r="W13" s="154">
        <f t="shared" si="9"/>
      </c>
      <c r="X13" s="154">
        <f t="shared" si="1"/>
        <v>0</v>
      </c>
      <c r="Y13" s="154">
        <f t="shared" si="2"/>
      </c>
      <c r="Z13" s="155">
        <f t="shared" si="3"/>
      </c>
    </row>
    <row r="14" spans="2:26" ht="14.25" customHeight="1">
      <c r="B14" t="b">
        <v>1</v>
      </c>
      <c r="C14" s="132">
        <f ca="1" t="shared" si="4"/>
      </c>
      <c r="D14" s="128"/>
      <c r="E14" s="157">
        <f ca="1" t="shared" si="10"/>
      </c>
      <c r="F14" s="154">
        <f ca="1" t="shared" si="11"/>
      </c>
      <c r="G14" s="154">
        <f ca="1" t="shared" si="12"/>
      </c>
      <c r="H14" s="154">
        <f ca="1" t="shared" si="13"/>
      </c>
      <c r="I14" s="154">
        <f ca="1" t="shared" si="14"/>
      </c>
      <c r="J14" s="155"/>
      <c r="K14" s="154">
        <f t="shared" si="15"/>
      </c>
      <c r="L14" s="155">
        <f ca="1" t="shared" si="16"/>
      </c>
      <c r="M14" s="153"/>
      <c r="N14" s="155">
        <f ca="1" t="shared" si="17"/>
      </c>
      <c r="O14" s="155">
        <f ca="1" t="shared" si="18"/>
      </c>
      <c r="P14" s="155">
        <f ca="1" t="shared" si="19"/>
      </c>
      <c r="Q14" s="155">
        <f ca="1" t="shared" si="20"/>
      </c>
      <c r="R14" s="153"/>
      <c r="S14" s="155">
        <f t="shared" si="5"/>
      </c>
      <c r="T14" s="154">
        <f t="shared" si="6"/>
      </c>
      <c r="U14" s="154">
        <f t="shared" si="7"/>
      </c>
      <c r="V14" s="154">
        <f t="shared" si="8"/>
      </c>
      <c r="W14" s="154">
        <f t="shared" si="9"/>
      </c>
      <c r="X14" s="154">
        <f t="shared" si="1"/>
        <v>0</v>
      </c>
      <c r="Y14" s="154">
        <f t="shared" si="2"/>
      </c>
      <c r="Z14" s="155">
        <f t="shared" si="3"/>
      </c>
    </row>
    <row r="15" spans="2:26" ht="14.25" customHeight="1">
      <c r="B15" t="b">
        <v>1</v>
      </c>
      <c r="C15" s="132">
        <f ca="1" t="shared" si="4"/>
      </c>
      <c r="D15" s="128"/>
      <c r="E15" s="157">
        <f ca="1" t="shared" si="10"/>
      </c>
      <c r="F15" s="154">
        <f ca="1" t="shared" si="11"/>
      </c>
      <c r="G15" s="154">
        <f ca="1" t="shared" si="12"/>
      </c>
      <c r="H15" s="154">
        <f ca="1" t="shared" si="13"/>
      </c>
      <c r="I15" s="154">
        <f ca="1" t="shared" si="14"/>
      </c>
      <c r="J15" s="155"/>
      <c r="K15" s="154">
        <f t="shared" si="15"/>
      </c>
      <c r="L15" s="155">
        <f ca="1" t="shared" si="16"/>
      </c>
      <c r="M15" s="153"/>
      <c r="N15" s="155">
        <f ca="1" t="shared" si="17"/>
      </c>
      <c r="O15" s="155">
        <f ca="1" t="shared" si="18"/>
      </c>
      <c r="P15" s="155">
        <f ca="1" t="shared" si="19"/>
      </c>
      <c r="Q15" s="155">
        <f ca="1" t="shared" si="20"/>
      </c>
      <c r="R15" s="153"/>
      <c r="S15" s="155">
        <f t="shared" si="5"/>
      </c>
      <c r="T15" s="154">
        <f t="shared" si="6"/>
      </c>
      <c r="U15" s="154">
        <f t="shared" si="7"/>
      </c>
      <c r="V15" s="154">
        <f t="shared" si="8"/>
      </c>
      <c r="W15" s="154">
        <f t="shared" si="9"/>
      </c>
      <c r="X15" s="154">
        <f t="shared" si="1"/>
        <v>0</v>
      </c>
      <c r="Y15" s="154">
        <f t="shared" si="2"/>
      </c>
      <c r="Z15" s="155">
        <f t="shared" si="3"/>
      </c>
    </row>
    <row r="16" spans="3:26" ht="14.25" customHeight="1">
      <c r="C16" s="132">
        <f ca="1" t="shared" si="4"/>
      </c>
      <c r="D16" s="128"/>
      <c r="E16" s="157">
        <f ca="1" t="shared" si="10"/>
      </c>
      <c r="F16" s="154">
        <f ca="1" t="shared" si="11"/>
      </c>
      <c r="G16" s="154">
        <f ca="1" t="shared" si="12"/>
      </c>
      <c r="H16" s="154">
        <f ca="1" t="shared" si="13"/>
      </c>
      <c r="I16" s="154">
        <f ca="1" t="shared" si="14"/>
      </c>
      <c r="J16" s="155"/>
      <c r="K16" s="154">
        <f t="shared" si="15"/>
      </c>
      <c r="L16" s="155">
        <f ca="1" t="shared" si="16"/>
      </c>
      <c r="M16" s="153"/>
      <c r="N16" s="155">
        <f ca="1" t="shared" si="17"/>
      </c>
      <c r="O16" s="155">
        <f ca="1" t="shared" si="18"/>
      </c>
      <c r="P16" s="155">
        <f ca="1" t="shared" si="19"/>
      </c>
      <c r="Q16" s="155">
        <f ca="1" t="shared" si="20"/>
      </c>
      <c r="R16" s="153"/>
      <c r="S16" s="155">
        <f t="shared" si="5"/>
      </c>
      <c r="T16" s="154">
        <f t="shared" si="6"/>
      </c>
      <c r="U16" s="154">
        <f t="shared" si="7"/>
      </c>
      <c r="V16" s="154">
        <f t="shared" si="8"/>
      </c>
      <c r="W16" s="154">
        <f t="shared" si="9"/>
      </c>
      <c r="X16" s="154">
        <f t="shared" si="1"/>
        <v>0</v>
      </c>
      <c r="Y16" s="154">
        <f t="shared" si="2"/>
      </c>
      <c r="Z16" s="155">
        <f t="shared" si="3"/>
      </c>
    </row>
    <row r="17" spans="1:26" ht="14.25" customHeight="1">
      <c r="A17" t="s">
        <v>95</v>
      </c>
      <c r="B17" t="str">
        <f ca="1">INDIRECT("F"&amp;$B$3+6)</f>
        <v>Lane 1</v>
      </c>
      <c r="C17" s="132">
        <f ca="1" t="shared" si="4"/>
      </c>
      <c r="D17" s="128"/>
      <c r="E17" s="157">
        <f ca="1" t="shared" si="10"/>
      </c>
      <c r="F17" s="154">
        <f ca="1" t="shared" si="11"/>
      </c>
      <c r="G17" s="154">
        <f ca="1" t="shared" si="12"/>
      </c>
      <c r="H17" s="154">
        <f ca="1" t="shared" si="13"/>
      </c>
      <c r="I17" s="154">
        <f ca="1" t="shared" si="14"/>
      </c>
      <c r="J17" s="155"/>
      <c r="K17" s="154">
        <f t="shared" si="15"/>
      </c>
      <c r="L17" s="155">
        <f ca="1" t="shared" si="16"/>
      </c>
      <c r="M17" s="153"/>
      <c r="N17" s="155">
        <f ca="1" t="shared" si="17"/>
      </c>
      <c r="O17" s="155">
        <f ca="1" t="shared" si="18"/>
      </c>
      <c r="P17" s="155">
        <f ca="1" t="shared" si="19"/>
      </c>
      <c r="Q17" s="155">
        <f ca="1" t="shared" si="20"/>
      </c>
      <c r="R17" s="153"/>
      <c r="S17" s="155">
        <f t="shared" si="5"/>
      </c>
      <c r="T17" s="154">
        <f t="shared" si="6"/>
      </c>
      <c r="U17" s="154">
        <f t="shared" si="7"/>
      </c>
      <c r="V17" s="154">
        <f t="shared" si="8"/>
      </c>
      <c r="W17" s="154">
        <f t="shared" si="9"/>
      </c>
      <c r="X17" s="154">
        <f t="shared" si="1"/>
        <v>0</v>
      </c>
      <c r="Y17" s="154">
        <f t="shared" si="2"/>
      </c>
      <c r="Z17" s="155">
        <f t="shared" si="3"/>
      </c>
    </row>
    <row r="18" spans="2:26" ht="14.25" customHeight="1">
      <c r="B18" t="str">
        <f ca="1">INDIRECT("G"&amp;$B$3+6)</f>
        <v>Lane 2</v>
      </c>
      <c r="C18" s="132">
        <f ca="1" t="shared" si="4"/>
      </c>
      <c r="D18" s="128"/>
      <c r="E18" s="157">
        <f ca="1" t="shared" si="10"/>
      </c>
      <c r="F18" s="154">
        <f ca="1" t="shared" si="11"/>
      </c>
      <c r="G18" s="154">
        <f ca="1" t="shared" si="12"/>
      </c>
      <c r="H18" s="154">
        <f ca="1" t="shared" si="13"/>
      </c>
      <c r="I18" s="154">
        <f ca="1" t="shared" si="14"/>
      </c>
      <c r="J18" s="155"/>
      <c r="K18" s="154">
        <f t="shared" si="15"/>
      </c>
      <c r="L18" s="155">
        <f ca="1" t="shared" si="16"/>
      </c>
      <c r="M18" s="153"/>
      <c r="N18" s="155">
        <f ca="1" t="shared" si="17"/>
      </c>
      <c r="O18" s="155">
        <f ca="1" t="shared" si="18"/>
      </c>
      <c r="P18" s="155">
        <f ca="1" t="shared" si="19"/>
      </c>
      <c r="Q18" s="155">
        <f ca="1" t="shared" si="20"/>
      </c>
      <c r="R18" s="153"/>
      <c r="S18" s="155">
        <f t="shared" si="5"/>
      </c>
      <c r="T18" s="154">
        <f t="shared" si="6"/>
      </c>
      <c r="U18" s="154">
        <f t="shared" si="7"/>
      </c>
      <c r="V18" s="154">
        <f t="shared" si="8"/>
      </c>
      <c r="W18" s="154">
        <f t="shared" si="9"/>
      </c>
      <c r="X18" s="154">
        <f t="shared" si="1"/>
        <v>0</v>
      </c>
      <c r="Y18" s="154">
        <f t="shared" si="2"/>
      </c>
      <c r="Z18" s="155">
        <f t="shared" si="3"/>
      </c>
    </row>
    <row r="19" spans="2:26" ht="14.25" customHeight="1">
      <c r="B19" t="str">
        <f ca="1">INDIRECT("H"&amp;$B$3+6)</f>
        <v>Lane 3</v>
      </c>
      <c r="C19" s="132">
        <f ca="1" t="shared" si="4"/>
      </c>
      <c r="D19" s="128"/>
      <c r="E19" s="157">
        <f ca="1" t="shared" si="10"/>
      </c>
      <c r="F19" s="154">
        <f ca="1" t="shared" si="11"/>
      </c>
      <c r="G19" s="154">
        <f ca="1" t="shared" si="12"/>
      </c>
      <c r="H19" s="154">
        <f ca="1" t="shared" si="13"/>
      </c>
      <c r="I19" s="154">
        <f ca="1" t="shared" si="14"/>
      </c>
      <c r="J19" s="155"/>
      <c r="K19" s="154">
        <f t="shared" si="15"/>
      </c>
      <c r="L19" s="155">
        <f ca="1" t="shared" si="16"/>
      </c>
      <c r="M19" s="153"/>
      <c r="N19" s="155">
        <f ca="1" t="shared" si="17"/>
      </c>
      <c r="O19" s="155">
        <f ca="1" t="shared" si="18"/>
      </c>
      <c r="P19" s="155">
        <f ca="1" t="shared" si="19"/>
      </c>
      <c r="Q19" s="155">
        <f ca="1" t="shared" si="20"/>
      </c>
      <c r="R19" s="153"/>
      <c r="S19" s="155">
        <f t="shared" si="5"/>
      </c>
      <c r="T19" s="154">
        <f t="shared" si="6"/>
      </c>
      <c r="U19" s="154">
        <f t="shared" si="7"/>
      </c>
      <c r="V19" s="154">
        <f t="shared" si="8"/>
      </c>
      <c r="W19" s="154">
        <f t="shared" si="9"/>
      </c>
      <c r="X19" s="154">
        <f t="shared" si="1"/>
        <v>0</v>
      </c>
      <c r="Y19" s="154">
        <f t="shared" si="2"/>
      </c>
      <c r="Z19" s="155">
        <f t="shared" si="3"/>
      </c>
    </row>
    <row r="20" spans="2:26" ht="14.25" customHeight="1">
      <c r="B20" t="str">
        <f ca="1">INDIRECT("I"&amp;$B$3+6)</f>
        <v>Lane 4</v>
      </c>
      <c r="C20" s="132">
        <f ca="1" t="shared" si="4"/>
      </c>
      <c r="D20" s="128"/>
      <c r="E20" s="157">
        <f ca="1" t="shared" si="10"/>
      </c>
      <c r="F20" s="154">
        <f ca="1" t="shared" si="11"/>
      </c>
      <c r="G20" s="154">
        <f ca="1" t="shared" si="12"/>
      </c>
      <c r="H20" s="154">
        <f ca="1" t="shared" si="13"/>
      </c>
      <c r="I20" s="154">
        <f ca="1" t="shared" si="14"/>
      </c>
      <c r="J20" s="155"/>
      <c r="K20" s="154">
        <f t="shared" si="15"/>
      </c>
      <c r="L20" s="155">
        <f ca="1" t="shared" si="16"/>
      </c>
      <c r="M20" s="153"/>
      <c r="N20" s="155">
        <f ca="1" t="shared" si="17"/>
      </c>
      <c r="O20" s="155">
        <f ca="1" t="shared" si="18"/>
      </c>
      <c r="P20" s="155">
        <f ca="1" t="shared" si="19"/>
      </c>
      <c r="Q20" s="155">
        <f ca="1" t="shared" si="20"/>
      </c>
      <c r="R20" s="153"/>
      <c r="S20" s="155">
        <f t="shared" si="5"/>
      </c>
      <c r="T20" s="154">
        <f t="shared" si="6"/>
      </c>
      <c r="U20" s="154">
        <f t="shared" si="7"/>
      </c>
      <c r="V20" s="154">
        <f t="shared" si="8"/>
      </c>
      <c r="W20" s="154">
        <f t="shared" si="9"/>
      </c>
      <c r="X20" s="154">
        <f t="shared" si="1"/>
        <v>0</v>
      </c>
      <c r="Y20" s="154">
        <f t="shared" si="2"/>
      </c>
      <c r="Z20" s="155">
        <f t="shared" si="3"/>
      </c>
    </row>
    <row r="21" spans="1:26" ht="14.25" customHeight="1">
      <c r="A21" t="s">
        <v>96</v>
      </c>
      <c r="B21" t="str">
        <f ca="1">INDIRECT("F"&amp;$B$3+7)</f>
        <v>Cam</v>
      </c>
      <c r="C21" s="132">
        <f ca="1" t="shared" si="4"/>
      </c>
      <c r="D21" s="128"/>
      <c r="E21" s="157">
        <f ca="1" t="shared" si="10"/>
      </c>
      <c r="F21" s="154">
        <f ca="1" t="shared" si="11"/>
      </c>
      <c r="G21" s="154">
        <f ca="1" t="shared" si="12"/>
      </c>
      <c r="H21" s="154">
        <f ca="1" t="shared" si="13"/>
      </c>
      <c r="I21" s="154">
        <f ca="1" t="shared" si="14"/>
      </c>
      <c r="J21" s="155"/>
      <c r="K21" s="154">
        <f t="shared" si="15"/>
      </c>
      <c r="L21" s="155">
        <f ca="1" t="shared" si="16"/>
      </c>
      <c r="M21" s="153"/>
      <c r="N21" s="155">
        <f ca="1" t="shared" si="17"/>
      </c>
      <c r="O21" s="155">
        <f ca="1" t="shared" si="18"/>
      </c>
      <c r="P21" s="155">
        <f ca="1" t="shared" si="19"/>
      </c>
      <c r="Q21" s="155">
        <f ca="1" t="shared" si="20"/>
      </c>
      <c r="R21" s="153"/>
      <c r="S21" s="155">
        <f t="shared" si="5"/>
      </c>
      <c r="T21" s="154">
        <f t="shared" si="6"/>
      </c>
      <c r="U21" s="154">
        <f t="shared" si="7"/>
      </c>
      <c r="V21" s="154">
        <f t="shared" si="8"/>
      </c>
      <c r="W21" s="154">
        <f t="shared" si="9"/>
      </c>
      <c r="X21" s="154">
        <f t="shared" si="1"/>
        <v>0</v>
      </c>
      <c r="Y21" s="154">
        <f t="shared" si="2"/>
      </c>
      <c r="Z21" s="155">
        <f t="shared" si="3"/>
      </c>
    </row>
    <row r="22" spans="2:26" ht="14.25" customHeight="1">
      <c r="B22" t="str">
        <f ca="1">INDIRECT("G"&amp;$B$3+7)</f>
        <v>Dave G</v>
      </c>
      <c r="C22" s="132">
        <f ca="1" t="shared" si="4"/>
      </c>
      <c r="D22" s="128"/>
      <c r="E22" s="157">
        <f ca="1" t="shared" si="10"/>
      </c>
      <c r="F22" s="154">
        <f ca="1" t="shared" si="11"/>
      </c>
      <c r="G22" s="154">
        <f ca="1" t="shared" si="12"/>
      </c>
      <c r="H22" s="154">
        <f ca="1" t="shared" si="13"/>
      </c>
      <c r="I22" s="154">
        <f ca="1" t="shared" si="14"/>
      </c>
      <c r="J22" s="155"/>
      <c r="K22" s="154">
        <f t="shared" si="15"/>
      </c>
      <c r="L22" s="155">
        <f ca="1" t="shared" si="16"/>
      </c>
      <c r="M22" s="153"/>
      <c r="N22" s="155">
        <f ca="1" t="shared" si="17"/>
      </c>
      <c r="O22" s="155">
        <f ca="1" t="shared" si="18"/>
      </c>
      <c r="P22" s="155">
        <f ca="1" t="shared" si="19"/>
      </c>
      <c r="Q22" s="155">
        <f ca="1" t="shared" si="20"/>
      </c>
      <c r="R22" s="153"/>
      <c r="S22" s="155">
        <f t="shared" si="5"/>
      </c>
      <c r="T22" s="154">
        <f t="shared" si="6"/>
      </c>
      <c r="U22" s="154">
        <f t="shared" si="7"/>
      </c>
      <c r="V22" s="154">
        <f t="shared" si="8"/>
      </c>
      <c r="W22" s="154">
        <f t="shared" si="9"/>
      </c>
      <c r="X22" s="154">
        <f t="shared" si="1"/>
        <v>0</v>
      </c>
      <c r="Y22" s="154">
        <f t="shared" si="2"/>
      </c>
      <c r="Z22" s="155">
        <f t="shared" si="3"/>
      </c>
    </row>
    <row r="23" spans="2:26" ht="14.25" customHeight="1">
      <c r="B23" t="str">
        <f ca="1">INDIRECT("H"&amp;$B$3+7)</f>
        <v>Karl</v>
      </c>
      <c r="C23" s="132">
        <f ca="1" t="shared" si="4"/>
      </c>
      <c r="D23" s="128"/>
      <c r="E23" s="157">
        <f ca="1" t="shared" si="10"/>
      </c>
      <c r="F23" s="154">
        <f ca="1" t="shared" si="11"/>
      </c>
      <c r="G23" s="154">
        <f ca="1" t="shared" si="12"/>
      </c>
      <c r="H23" s="154">
        <f ca="1" t="shared" si="13"/>
      </c>
      <c r="I23" s="154">
        <f ca="1" t="shared" si="14"/>
      </c>
      <c r="J23" s="155"/>
      <c r="K23" s="154">
        <f t="shared" si="15"/>
      </c>
      <c r="L23" s="155">
        <f ca="1" t="shared" si="16"/>
      </c>
      <c r="M23" s="153"/>
      <c r="N23" s="155">
        <f ca="1" t="shared" si="17"/>
      </c>
      <c r="O23" s="155">
        <f ca="1" t="shared" si="18"/>
      </c>
      <c r="P23" s="155">
        <f ca="1" t="shared" si="19"/>
      </c>
      <c r="Q23" s="155">
        <f ca="1" t="shared" si="20"/>
      </c>
      <c r="R23" s="153"/>
      <c r="S23" s="155">
        <f t="shared" si="5"/>
      </c>
      <c r="T23" s="154">
        <f t="shared" si="6"/>
      </c>
      <c r="U23" s="154">
        <f t="shared" si="7"/>
      </c>
      <c r="V23" s="154">
        <f t="shared" si="8"/>
      </c>
      <c r="W23" s="154">
        <f t="shared" si="9"/>
      </c>
      <c r="X23" s="154">
        <f t="shared" si="1"/>
        <v>0</v>
      </c>
      <c r="Y23" s="154">
        <f t="shared" si="2"/>
      </c>
      <c r="Z23" s="155">
        <f t="shared" si="3"/>
      </c>
    </row>
    <row r="24" spans="2:26" ht="14.25" customHeight="1">
      <c r="B24" t="str">
        <f ca="1">INDIRECT("I"&amp;$B$3+7)</f>
        <v>Geoff</v>
      </c>
      <c r="C24" s="132">
        <f ca="1" t="shared" si="4"/>
      </c>
      <c r="D24" s="128"/>
      <c r="E24" s="157">
        <f ca="1" t="shared" si="10"/>
      </c>
      <c r="F24" s="154">
        <f ca="1" t="shared" si="11"/>
      </c>
      <c r="G24" s="154">
        <f ca="1" t="shared" si="12"/>
      </c>
      <c r="H24" s="154">
        <f ca="1" t="shared" si="13"/>
      </c>
      <c r="I24" s="154">
        <f ca="1" t="shared" si="14"/>
      </c>
      <c r="J24" s="155"/>
      <c r="K24" s="154">
        <f t="shared" si="15"/>
      </c>
      <c r="L24" s="155">
        <f ca="1" t="shared" si="16"/>
      </c>
      <c r="M24" s="153"/>
      <c r="N24" s="155">
        <f ca="1" t="shared" si="17"/>
      </c>
      <c r="O24" s="155">
        <f ca="1" t="shared" si="18"/>
      </c>
      <c r="P24" s="155">
        <f ca="1" t="shared" si="19"/>
      </c>
      <c r="Q24" s="155">
        <f ca="1" t="shared" si="20"/>
      </c>
      <c r="R24" s="153"/>
      <c r="S24" s="155">
        <f t="shared" si="5"/>
      </c>
      <c r="T24" s="154">
        <f t="shared" si="6"/>
      </c>
      <c r="U24" s="154">
        <f t="shared" si="7"/>
      </c>
      <c r="V24" s="154">
        <f t="shared" si="8"/>
      </c>
      <c r="W24" s="154">
        <f t="shared" si="9"/>
      </c>
      <c r="X24" s="154">
        <f t="shared" si="1"/>
        <v>0</v>
      </c>
      <c r="Y24" s="154">
        <f t="shared" si="2"/>
      </c>
      <c r="Z24" s="155">
        <f t="shared" si="3"/>
      </c>
    </row>
    <row r="25" spans="1:26" ht="14.25" customHeight="1">
      <c r="A25" t="s">
        <v>97</v>
      </c>
      <c r="B25" s="137" t="str">
        <f ca="1">IF(B$1="Stock",IF(INDIRECT("N"&amp;$B$3+6)="","",TEXT(INDIRECT("N"&amp;$B$3+6),"m:ss")),INDIRECT("N"&amp;$B$3+6))</f>
        <v>Division/Handicaps</v>
      </c>
      <c r="C25" s="132">
        <f ca="1" t="shared" si="4"/>
      </c>
      <c r="D25" s="128"/>
      <c r="E25" s="157">
        <f ca="1" t="shared" si="10"/>
      </c>
      <c r="F25" s="154">
        <f ca="1" t="shared" si="11"/>
      </c>
      <c r="G25" s="154">
        <f ca="1" t="shared" si="12"/>
      </c>
      <c r="H25" s="154">
        <f ca="1" t="shared" si="13"/>
      </c>
      <c r="I25" s="154">
        <f ca="1" t="shared" si="14"/>
      </c>
      <c r="J25" s="155"/>
      <c r="K25" s="154">
        <f t="shared" si="15"/>
      </c>
      <c r="L25" s="155">
        <f ca="1" t="shared" si="16"/>
      </c>
      <c r="M25" s="153"/>
      <c r="N25" s="155">
        <f ca="1" t="shared" si="17"/>
      </c>
      <c r="O25" s="155">
        <f ca="1" t="shared" si="18"/>
      </c>
      <c r="P25" s="155">
        <f ca="1" t="shared" si="19"/>
      </c>
      <c r="Q25" s="155">
        <f ca="1" t="shared" si="20"/>
      </c>
      <c r="R25" s="153"/>
      <c r="S25" s="155">
        <f t="shared" si="5"/>
      </c>
      <c r="T25" s="154">
        <f t="shared" si="6"/>
      </c>
      <c r="U25" s="154">
        <f t="shared" si="7"/>
      </c>
      <c r="V25" s="154">
        <f t="shared" si="8"/>
      </c>
      <c r="W25" s="154">
        <f t="shared" si="9"/>
      </c>
      <c r="X25" s="154">
        <f t="shared" si="1"/>
        <v>0</v>
      </c>
      <c r="Y25" s="154">
        <f t="shared" si="2"/>
      </c>
      <c r="Z25" s="155">
        <f t="shared" si="3"/>
      </c>
    </row>
    <row r="26" spans="2:26" ht="14.25" customHeight="1">
      <c r="B26" s="137">
        <f ca="1">IF(B$1="Stock",IF(INDIRECT("O"&amp;$B$3+6)="","",TEXT(INDIRECT("O"&amp;$B$3+6),"m:ss")),INDIRECT("O"&amp;$B$3+6))</f>
        <v>0</v>
      </c>
      <c r="C26" s="132">
        <f ca="1" t="shared" si="4"/>
      </c>
      <c r="D26" s="128"/>
      <c r="E26" s="157">
        <f ca="1" t="shared" si="10"/>
      </c>
      <c r="F26" s="154">
        <f ca="1" t="shared" si="11"/>
      </c>
      <c r="G26" s="154">
        <f ca="1" t="shared" si="12"/>
      </c>
      <c r="H26" s="154">
        <f ca="1" t="shared" si="13"/>
      </c>
      <c r="I26" s="154">
        <f ca="1" t="shared" si="14"/>
      </c>
      <c r="J26" s="155"/>
      <c r="K26" s="154">
        <f t="shared" si="15"/>
      </c>
      <c r="L26" s="155">
        <f ca="1" t="shared" si="16"/>
      </c>
      <c r="M26" s="153"/>
      <c r="N26" s="155">
        <f ca="1" t="shared" si="17"/>
      </c>
      <c r="O26" s="155">
        <f ca="1" t="shared" si="18"/>
      </c>
      <c r="P26" s="155">
        <f ca="1" t="shared" si="19"/>
      </c>
      <c r="Q26" s="155">
        <f ca="1" t="shared" si="20"/>
      </c>
      <c r="R26" s="153"/>
      <c r="S26" s="155">
        <f t="shared" si="5"/>
      </c>
      <c r="T26" s="154">
        <f t="shared" si="6"/>
      </c>
      <c r="U26" s="154">
        <f t="shared" si="7"/>
      </c>
      <c r="V26" s="154">
        <f t="shared" si="8"/>
      </c>
      <c r="W26" s="154">
        <f t="shared" si="9"/>
      </c>
      <c r="X26" s="154">
        <f t="shared" si="1"/>
        <v>0</v>
      </c>
      <c r="Y26" s="154">
        <f t="shared" si="2"/>
      </c>
      <c r="Z26" s="155">
        <f t="shared" si="3"/>
      </c>
    </row>
    <row r="27" spans="2:26" ht="14.25" customHeight="1">
      <c r="B27" s="137">
        <f ca="1">IF(B$1="Stock",IF(INDIRECT("P"&amp;$B$3+6)="","",TEXT(INDIRECT("P"&amp;$B$3+6),"m:ss")),INDIRECT("P"&amp;$B$3+6))</f>
        <v>0</v>
      </c>
      <c r="C27" s="132">
        <f ca="1" t="shared" si="4"/>
      </c>
      <c r="D27" s="128"/>
      <c r="E27" s="157">
        <f ca="1" t="shared" si="10"/>
      </c>
      <c r="F27" s="154">
        <f ca="1" t="shared" si="11"/>
      </c>
      <c r="G27" s="154">
        <f ca="1" t="shared" si="12"/>
      </c>
      <c r="H27" s="154">
        <f ca="1" t="shared" si="13"/>
      </c>
      <c r="I27" s="154">
        <f ca="1" t="shared" si="14"/>
      </c>
      <c r="J27" s="155"/>
      <c r="K27" s="154">
        <f t="shared" si="15"/>
      </c>
      <c r="L27" s="155">
        <f ca="1" t="shared" si="16"/>
      </c>
      <c r="M27" s="153"/>
      <c r="N27" s="155">
        <f ca="1" t="shared" si="17"/>
      </c>
      <c r="O27" s="155">
        <f ca="1" t="shared" si="18"/>
      </c>
      <c r="P27" s="155">
        <f ca="1" t="shared" si="19"/>
      </c>
      <c r="Q27" s="155">
        <f ca="1" t="shared" si="20"/>
      </c>
      <c r="R27" s="153"/>
      <c r="S27" s="155">
        <f t="shared" si="5"/>
      </c>
      <c r="T27" s="154">
        <f t="shared" si="6"/>
      </c>
      <c r="U27" s="154">
        <f t="shared" si="7"/>
      </c>
      <c r="V27" s="154">
        <f t="shared" si="8"/>
      </c>
      <c r="W27" s="154">
        <f t="shared" si="9"/>
      </c>
      <c r="X27" s="154">
        <f t="shared" si="1"/>
        <v>0</v>
      </c>
      <c r="Y27" s="154">
        <f t="shared" si="2"/>
      </c>
      <c r="Z27" s="155">
        <f t="shared" si="3"/>
      </c>
    </row>
    <row r="28" spans="2:26" ht="14.25" customHeight="1">
      <c r="B28" s="137">
        <f ca="1">IF(B$1="Stock",IF(INDIRECT("Q"&amp;$B$3+6)="","",TEXT(INDIRECT("Q"&amp;$B$3+6),"m:ss")),INDIRECT("Q"&amp;$B$3+6))</f>
        <v>0</v>
      </c>
      <c r="C28" s="132">
        <f ca="1" t="shared" si="4"/>
      </c>
      <c r="D28" s="128"/>
      <c r="E28" s="157">
        <f ca="1" t="shared" si="10"/>
      </c>
      <c r="F28" s="154">
        <f ca="1" t="shared" si="11"/>
      </c>
      <c r="G28" s="154">
        <f ca="1" t="shared" si="12"/>
      </c>
      <c r="H28" s="154">
        <f ca="1" t="shared" si="13"/>
      </c>
      <c r="I28" s="154">
        <f ca="1" t="shared" si="14"/>
      </c>
      <c r="J28" s="155"/>
      <c r="K28" s="154">
        <f t="shared" si="15"/>
      </c>
      <c r="L28" s="155">
        <f ca="1" t="shared" si="16"/>
      </c>
      <c r="M28" s="153"/>
      <c r="N28" s="155">
        <f ca="1" t="shared" si="17"/>
      </c>
      <c r="O28" s="155">
        <f ca="1" t="shared" si="18"/>
      </c>
      <c r="P28" s="155">
        <f ca="1" t="shared" si="19"/>
      </c>
      <c r="Q28" s="155">
        <f ca="1" t="shared" si="20"/>
      </c>
      <c r="R28" s="153"/>
      <c r="S28" s="155">
        <f t="shared" si="5"/>
      </c>
      <c r="T28" s="154">
        <f t="shared" si="6"/>
      </c>
      <c r="U28" s="154">
        <f t="shared" si="7"/>
      </c>
      <c r="V28" s="154">
        <f t="shared" si="8"/>
      </c>
      <c r="W28" s="154">
        <f t="shared" si="9"/>
      </c>
      <c r="X28" s="154">
        <f t="shared" si="1"/>
        <v>0</v>
      </c>
      <c r="Y28" s="154">
        <f t="shared" si="2"/>
      </c>
      <c r="Z28" s="155">
        <f t="shared" si="3"/>
      </c>
    </row>
    <row r="29" spans="3:26" ht="14.25" customHeight="1">
      <c r="C29" s="132">
        <f ca="1" t="shared" si="4"/>
      </c>
      <c r="D29" s="128"/>
      <c r="E29" s="157">
        <f ca="1" t="shared" si="10"/>
      </c>
      <c r="F29" s="154">
        <f ca="1" t="shared" si="11"/>
      </c>
      <c r="G29" s="154">
        <f ca="1" t="shared" si="12"/>
      </c>
      <c r="H29" s="154">
        <f ca="1" t="shared" si="13"/>
      </c>
      <c r="I29" s="154">
        <f ca="1" t="shared" si="14"/>
      </c>
      <c r="J29" s="155"/>
      <c r="K29" s="154">
        <f t="shared" si="15"/>
      </c>
      <c r="L29" s="155">
        <f ca="1" t="shared" si="16"/>
      </c>
      <c r="M29" s="153"/>
      <c r="N29" s="155">
        <f ca="1" t="shared" si="17"/>
      </c>
      <c r="O29" s="155">
        <f ca="1" t="shared" si="18"/>
      </c>
      <c r="P29" s="155">
        <f ca="1" t="shared" si="19"/>
      </c>
      <c r="Q29" s="155">
        <f ca="1" t="shared" si="20"/>
      </c>
      <c r="R29" s="153"/>
      <c r="S29" s="155">
        <f t="shared" si="5"/>
      </c>
      <c r="T29" s="154">
        <f t="shared" si="6"/>
      </c>
      <c r="U29" s="154">
        <f t="shared" si="7"/>
      </c>
      <c r="V29" s="154">
        <f t="shared" si="8"/>
      </c>
      <c r="W29" s="154">
        <f t="shared" si="9"/>
      </c>
      <c r="X29" s="154">
        <f t="shared" si="1"/>
        <v>0</v>
      </c>
      <c r="Y29" s="154">
        <f t="shared" si="2"/>
      </c>
      <c r="Z29" s="155">
        <f t="shared" si="3"/>
      </c>
    </row>
    <row r="30" spans="3:26" ht="14.25" customHeight="1">
      <c r="C30" s="132">
        <f ca="1" t="shared" si="4"/>
      </c>
      <c r="D30" s="128"/>
      <c r="E30" s="125">
        <f ca="1" t="shared" si="10"/>
      </c>
      <c r="F30" s="123">
        <f ca="1" t="shared" si="11"/>
      </c>
      <c r="G30" s="123">
        <f ca="1" t="shared" si="12"/>
      </c>
      <c r="H30" s="123">
        <f ca="1" t="shared" si="13"/>
      </c>
      <c r="I30" s="123">
        <f ca="1" t="shared" si="14"/>
      </c>
      <c r="J30" s="124"/>
      <c r="K30" s="123">
        <f t="shared" si="15"/>
      </c>
      <c r="L30" s="124">
        <f ca="1" t="shared" si="16"/>
      </c>
      <c r="N30" s="124">
        <f ca="1" t="shared" si="17"/>
      </c>
      <c r="O30" s="124">
        <f ca="1" t="shared" si="18"/>
      </c>
      <c r="P30" s="124">
        <f ca="1" t="shared" si="19"/>
      </c>
      <c r="Q30" s="124">
        <f ca="1" t="shared" si="20"/>
      </c>
      <c r="S30" s="124">
        <f t="shared" si="5"/>
      </c>
      <c r="T30" s="123">
        <f t="shared" si="6"/>
      </c>
      <c r="U30" s="123">
        <f t="shared" si="7"/>
      </c>
      <c r="V30" s="123">
        <f t="shared" si="8"/>
      </c>
      <c r="W30" s="123">
        <f t="shared" si="9"/>
      </c>
      <c r="X30" s="123">
        <f t="shared" si="1"/>
        <v>0</v>
      </c>
      <c r="Y30" s="123">
        <f t="shared" si="2"/>
      </c>
      <c r="Z30" s="124">
        <f t="shared" si="3"/>
      </c>
    </row>
    <row r="31" spans="3:26" ht="14.25" customHeight="1">
      <c r="C31" s="132">
        <f ca="1" t="shared" si="4"/>
      </c>
      <c r="D31" s="128"/>
      <c r="E31" s="125">
        <f ca="1" t="shared" si="10"/>
      </c>
      <c r="F31" s="123">
        <f ca="1" t="shared" si="11"/>
      </c>
      <c r="G31" s="123">
        <f ca="1" t="shared" si="12"/>
      </c>
      <c r="H31" s="123">
        <f ca="1" t="shared" si="13"/>
      </c>
      <c r="I31" s="123">
        <f ca="1" t="shared" si="14"/>
      </c>
      <c r="J31" s="124"/>
      <c r="K31" s="123">
        <f t="shared" si="15"/>
      </c>
      <c r="L31" s="124">
        <f ca="1" t="shared" si="16"/>
      </c>
      <c r="N31" s="124">
        <f ca="1" t="shared" si="17"/>
      </c>
      <c r="O31" s="124">
        <f ca="1" t="shared" si="18"/>
      </c>
      <c r="P31" s="124">
        <f ca="1" t="shared" si="19"/>
      </c>
      <c r="Q31" s="124">
        <f ca="1" t="shared" si="20"/>
      </c>
      <c r="S31" s="124">
        <f t="shared" si="5"/>
      </c>
      <c r="T31" s="123">
        <f t="shared" si="6"/>
      </c>
      <c r="U31" s="123">
        <f t="shared" si="7"/>
      </c>
      <c r="V31" s="123">
        <f t="shared" si="8"/>
      </c>
      <c r="W31" s="123">
        <f t="shared" si="9"/>
      </c>
      <c r="X31" s="123">
        <f t="shared" si="1"/>
        <v>0</v>
      </c>
      <c r="Y31" s="123">
        <f t="shared" si="2"/>
      </c>
      <c r="Z31" s="124">
        <f t="shared" si="3"/>
      </c>
    </row>
    <row r="32" spans="3:26" ht="12.75">
      <c r="C32" s="132">
        <f ca="1" t="shared" si="4"/>
      </c>
      <c r="D32" s="128"/>
      <c r="E32" s="125">
        <f ca="1" t="shared" si="10"/>
      </c>
      <c r="F32" s="123">
        <f ca="1" t="shared" si="11"/>
      </c>
      <c r="G32" s="123">
        <f ca="1" t="shared" si="12"/>
      </c>
      <c r="H32" s="123">
        <f ca="1" t="shared" si="13"/>
      </c>
      <c r="I32" s="123">
        <f ca="1" t="shared" si="14"/>
      </c>
      <c r="J32" s="124"/>
      <c r="K32" s="123">
        <f t="shared" si="15"/>
      </c>
      <c r="L32" s="124">
        <f ca="1" t="shared" si="16"/>
      </c>
      <c r="N32" s="124">
        <f ca="1" t="shared" si="17"/>
      </c>
      <c r="O32" s="124">
        <f ca="1" t="shared" si="18"/>
      </c>
      <c r="P32" s="124">
        <f ca="1" t="shared" si="19"/>
      </c>
      <c r="Q32" s="124">
        <f ca="1" t="shared" si="20"/>
      </c>
      <c r="S32" s="124">
        <f t="shared" si="5"/>
      </c>
      <c r="T32" s="123">
        <f t="shared" si="6"/>
      </c>
      <c r="U32" s="123">
        <f t="shared" si="7"/>
      </c>
      <c r="V32" s="123">
        <f t="shared" si="8"/>
      </c>
      <c r="W32" s="123">
        <f t="shared" si="9"/>
      </c>
      <c r="X32" s="123">
        <f t="shared" si="1"/>
        <v>0</v>
      </c>
      <c r="Y32" s="123">
        <f t="shared" si="2"/>
      </c>
      <c r="Z32" s="124">
        <f t="shared" si="3"/>
      </c>
    </row>
    <row r="33" spans="3:26" ht="12.75">
      <c r="C33" s="132">
        <f ca="1" t="shared" si="4"/>
      </c>
      <c r="D33" s="128"/>
      <c r="E33" s="125">
        <f ca="1" t="shared" si="10"/>
      </c>
      <c r="F33" s="123">
        <f ca="1" t="shared" si="11"/>
      </c>
      <c r="G33" s="123">
        <f ca="1" t="shared" si="12"/>
      </c>
      <c r="H33" s="123">
        <f ca="1" t="shared" si="13"/>
      </c>
      <c r="I33" s="123">
        <f ca="1" t="shared" si="14"/>
      </c>
      <c r="J33" s="124"/>
      <c r="K33" s="123">
        <f t="shared" si="15"/>
      </c>
      <c r="L33" s="124">
        <f ca="1" t="shared" si="16"/>
      </c>
      <c r="N33" s="124">
        <f ca="1" t="shared" si="17"/>
      </c>
      <c r="O33" s="124">
        <f ca="1" t="shared" si="18"/>
      </c>
      <c r="P33" s="124">
        <f ca="1" t="shared" si="19"/>
      </c>
      <c r="Q33" s="124">
        <f ca="1" t="shared" si="20"/>
      </c>
      <c r="S33" s="124">
        <f t="shared" si="5"/>
      </c>
      <c r="T33" s="123">
        <f t="shared" si="6"/>
      </c>
      <c r="U33" s="123">
        <f t="shared" si="7"/>
      </c>
      <c r="V33" s="123">
        <f t="shared" si="8"/>
      </c>
      <c r="W33" s="123">
        <f t="shared" si="9"/>
      </c>
      <c r="X33" s="123">
        <f t="shared" si="1"/>
        <v>0</v>
      </c>
      <c r="Y33" s="123">
        <f t="shared" si="2"/>
      </c>
      <c r="Z33" s="124">
        <f t="shared" si="3"/>
      </c>
    </row>
    <row r="34" spans="3:26" ht="12.75">
      <c r="C34" s="132">
        <f ca="1" t="shared" si="4"/>
      </c>
      <c r="D34" s="128"/>
      <c r="E34" s="125">
        <f ca="1" t="shared" si="10"/>
      </c>
      <c r="F34" s="123">
        <f ca="1" t="shared" si="11"/>
      </c>
      <c r="G34" s="123">
        <f ca="1" t="shared" si="12"/>
      </c>
      <c r="H34" s="123">
        <f ca="1" t="shared" si="13"/>
      </c>
      <c r="I34" s="123">
        <f ca="1" t="shared" si="14"/>
      </c>
      <c r="J34" s="124"/>
      <c r="K34" s="123">
        <f t="shared" si="15"/>
      </c>
      <c r="L34" s="124">
        <f ca="1" t="shared" si="16"/>
      </c>
      <c r="N34" s="124">
        <f ca="1" t="shared" si="17"/>
      </c>
      <c r="O34" s="124">
        <f ca="1" t="shared" si="18"/>
      </c>
      <c r="P34" s="124">
        <f ca="1" t="shared" si="19"/>
      </c>
      <c r="Q34" s="124">
        <f ca="1" t="shared" si="20"/>
      </c>
      <c r="S34" s="124">
        <f t="shared" si="5"/>
      </c>
      <c r="T34" s="123">
        <f t="shared" si="6"/>
      </c>
      <c r="U34" s="123">
        <f t="shared" si="7"/>
      </c>
      <c r="V34" s="123">
        <f t="shared" si="8"/>
      </c>
      <c r="W34" s="123">
        <f t="shared" si="9"/>
      </c>
      <c r="X34" s="123">
        <f t="shared" si="1"/>
        <v>0</v>
      </c>
      <c r="Y34" s="123">
        <f t="shared" si="2"/>
      </c>
      <c r="Z34" s="124">
        <f t="shared" si="3"/>
      </c>
    </row>
    <row r="35" spans="3:26" ht="12.75">
      <c r="C35" s="132">
        <f ca="1" t="shared" si="4"/>
      </c>
      <c r="D35" s="128"/>
      <c r="E35" s="125">
        <f ca="1" t="shared" si="10"/>
      </c>
      <c r="F35" s="123">
        <f ca="1" t="shared" si="11"/>
      </c>
      <c r="G35" s="123">
        <f ca="1" t="shared" si="12"/>
      </c>
      <c r="H35" s="123">
        <f ca="1" t="shared" si="13"/>
      </c>
      <c r="I35" s="123">
        <f ca="1" t="shared" si="14"/>
      </c>
      <c r="J35" s="124"/>
      <c r="K35" s="123">
        <f t="shared" si="15"/>
      </c>
      <c r="L35" s="124">
        <f ca="1" t="shared" si="16"/>
      </c>
      <c r="N35" s="124">
        <f ca="1" t="shared" si="17"/>
      </c>
      <c r="O35" s="124">
        <f ca="1" t="shared" si="18"/>
      </c>
      <c r="P35" s="124">
        <f ca="1" t="shared" si="19"/>
      </c>
      <c r="Q35" s="124">
        <f ca="1" t="shared" si="20"/>
      </c>
      <c r="S35" s="124">
        <f t="shared" si="5"/>
      </c>
      <c r="T35" s="123">
        <f t="shared" si="6"/>
      </c>
      <c r="U35" s="123">
        <f t="shared" si="7"/>
      </c>
      <c r="V35" s="123">
        <f t="shared" si="8"/>
      </c>
      <c r="W35" s="123">
        <f t="shared" si="9"/>
      </c>
      <c r="X35" s="123">
        <f t="shared" si="1"/>
        <v>0</v>
      </c>
      <c r="Y35" s="123">
        <f t="shared" si="2"/>
      </c>
      <c r="Z35" s="124">
        <f t="shared" si="3"/>
      </c>
    </row>
    <row r="36" spans="3:26" ht="12.75">
      <c r="C36" s="132">
        <f ca="1" t="shared" si="4"/>
      </c>
      <c r="D36" s="128"/>
      <c r="E36" s="125">
        <f ca="1" t="shared" si="10"/>
      </c>
      <c r="F36" s="123">
        <f ca="1" t="shared" si="11"/>
      </c>
      <c r="G36" s="123">
        <f ca="1" t="shared" si="12"/>
      </c>
      <c r="H36" s="123">
        <f ca="1" t="shared" si="13"/>
      </c>
      <c r="I36" s="123">
        <f ca="1" t="shared" si="14"/>
      </c>
      <c r="J36" s="124"/>
      <c r="K36" s="123">
        <f t="shared" si="15"/>
      </c>
      <c r="L36" s="124">
        <f ca="1" t="shared" si="16"/>
      </c>
      <c r="N36" s="124">
        <f ca="1" t="shared" si="17"/>
      </c>
      <c r="O36" s="124">
        <f ca="1" t="shared" si="18"/>
      </c>
      <c r="P36" s="124">
        <f ca="1" t="shared" si="19"/>
      </c>
      <c r="Q36" s="124">
        <f ca="1" t="shared" si="20"/>
      </c>
      <c r="S36" s="124">
        <f t="shared" si="5"/>
      </c>
      <c r="T36" s="123">
        <f t="shared" si="6"/>
      </c>
      <c r="U36" s="123">
        <f t="shared" si="7"/>
      </c>
      <c r="V36" s="123">
        <f t="shared" si="8"/>
      </c>
      <c r="W36" s="123">
        <f t="shared" si="9"/>
      </c>
      <c r="X36" s="123">
        <f t="shared" si="1"/>
        <v>0</v>
      </c>
      <c r="Y36" s="123">
        <f t="shared" si="2"/>
      </c>
      <c r="Z36" s="124">
        <f t="shared" si="3"/>
      </c>
    </row>
    <row r="37" spans="3:26" ht="12.75">
      <c r="C37" s="132">
        <f ca="1" t="shared" si="4"/>
      </c>
      <c r="D37" s="128"/>
      <c r="E37" s="125">
        <f ca="1" t="shared" si="10"/>
      </c>
      <c r="F37" s="123">
        <f ca="1" t="shared" si="11"/>
      </c>
      <c r="G37" s="123">
        <f ca="1" t="shared" si="12"/>
      </c>
      <c r="H37" s="123">
        <f ca="1" t="shared" si="13"/>
      </c>
      <c r="I37" s="123">
        <f ca="1" t="shared" si="14"/>
      </c>
      <c r="J37" s="124"/>
      <c r="K37" s="123">
        <f t="shared" si="15"/>
      </c>
      <c r="L37" s="124">
        <f ca="1" t="shared" si="16"/>
      </c>
      <c r="N37" s="124">
        <f ca="1" t="shared" si="17"/>
      </c>
      <c r="O37" s="124">
        <f ca="1" t="shared" si="18"/>
      </c>
      <c r="P37" s="124">
        <f ca="1" t="shared" si="19"/>
      </c>
      <c r="Q37" s="124">
        <f ca="1" t="shared" si="20"/>
      </c>
      <c r="S37" s="124">
        <f t="shared" si="5"/>
      </c>
      <c r="T37" s="123">
        <f t="shared" si="6"/>
      </c>
      <c r="U37" s="123">
        <f t="shared" si="7"/>
      </c>
      <c r="V37" s="123">
        <f t="shared" si="8"/>
      </c>
      <c r="W37" s="123">
        <f t="shared" si="9"/>
      </c>
      <c r="X37" s="123">
        <f t="shared" si="1"/>
        <v>0</v>
      </c>
      <c r="Y37" s="123">
        <f t="shared" si="2"/>
      </c>
      <c r="Z37" s="124">
        <f t="shared" si="3"/>
      </c>
    </row>
    <row r="38" spans="3:26" ht="12.75">
      <c r="C38" s="132">
        <f ca="1" t="shared" si="4"/>
      </c>
      <c r="D38" s="128"/>
      <c r="E38" s="125">
        <f ca="1" t="shared" si="10"/>
      </c>
      <c r="F38" s="123">
        <f ca="1" t="shared" si="11"/>
      </c>
      <c r="G38" s="123">
        <f ca="1" t="shared" si="12"/>
      </c>
      <c r="H38" s="123">
        <f ca="1" t="shared" si="13"/>
      </c>
      <c r="I38" s="123">
        <f ca="1" t="shared" si="14"/>
      </c>
      <c r="J38" s="124"/>
      <c r="K38" s="123">
        <f t="shared" si="15"/>
      </c>
      <c r="L38" s="124">
        <f ca="1" t="shared" si="16"/>
      </c>
      <c r="N38" s="124">
        <f ca="1" t="shared" si="17"/>
      </c>
      <c r="O38" s="124">
        <f ca="1" t="shared" si="18"/>
      </c>
      <c r="P38" s="124">
        <f ca="1" t="shared" si="19"/>
      </c>
      <c r="Q38" s="124">
        <f ca="1" t="shared" si="20"/>
      </c>
      <c r="S38" s="124">
        <f t="shared" si="5"/>
      </c>
      <c r="T38" s="123">
        <f t="shared" si="6"/>
      </c>
      <c r="U38" s="123">
        <f t="shared" si="7"/>
      </c>
      <c r="V38" s="123">
        <f t="shared" si="8"/>
      </c>
      <c r="W38" s="123">
        <f t="shared" si="9"/>
      </c>
      <c r="X38" s="123">
        <f t="shared" si="1"/>
        <v>0</v>
      </c>
      <c r="Y38" s="123">
        <f t="shared" si="2"/>
      </c>
      <c r="Z38" s="124">
        <f t="shared" si="3"/>
      </c>
    </row>
    <row r="39" spans="3:26" ht="12.75">
      <c r="C39" s="132">
        <f ca="1" t="shared" si="4"/>
      </c>
      <c r="D39" s="128"/>
      <c r="E39" s="125">
        <f ca="1" t="shared" si="10"/>
      </c>
      <c r="F39" s="123">
        <f ca="1" t="shared" si="11"/>
      </c>
      <c r="G39" s="123">
        <f ca="1" t="shared" si="12"/>
      </c>
      <c r="H39" s="123">
        <f ca="1" t="shared" si="13"/>
      </c>
      <c r="I39" s="123">
        <f ca="1" t="shared" si="14"/>
      </c>
      <c r="J39" s="124"/>
      <c r="K39" s="123">
        <f t="shared" si="15"/>
      </c>
      <c r="L39" s="124">
        <f ca="1" t="shared" si="16"/>
      </c>
      <c r="N39" s="124">
        <f ca="1" t="shared" si="17"/>
      </c>
      <c r="O39" s="124">
        <f ca="1" t="shared" si="18"/>
      </c>
      <c r="P39" s="124">
        <f ca="1" t="shared" si="19"/>
      </c>
      <c r="Q39" s="124">
        <f ca="1" t="shared" si="20"/>
      </c>
      <c r="S39" s="124">
        <f t="shared" si="5"/>
      </c>
      <c r="T39" s="123">
        <f t="shared" si="6"/>
      </c>
      <c r="U39" s="123">
        <f t="shared" si="7"/>
      </c>
      <c r="V39" s="123">
        <f t="shared" si="8"/>
      </c>
      <c r="W39" s="123">
        <f t="shared" si="9"/>
      </c>
      <c r="X39" s="123">
        <f t="shared" si="1"/>
        <v>0</v>
      </c>
      <c r="Y39" s="123">
        <f t="shared" si="2"/>
      </c>
      <c r="Z39" s="124">
        <f t="shared" si="3"/>
      </c>
    </row>
    <row r="40" spans="3:26" ht="12.75">
      <c r="C40" s="132">
        <f ca="1" t="shared" si="4"/>
      </c>
      <c r="D40" s="128"/>
      <c r="E40" s="125">
        <f ca="1" t="shared" si="10"/>
      </c>
      <c r="F40" s="123">
        <f ca="1" t="shared" si="11"/>
      </c>
      <c r="G40" s="123">
        <f ca="1" t="shared" si="12"/>
      </c>
      <c r="H40" s="123">
        <f ca="1" t="shared" si="13"/>
      </c>
      <c r="I40" s="123">
        <f ca="1" t="shared" si="14"/>
      </c>
      <c r="J40" s="124"/>
      <c r="K40" s="123">
        <f t="shared" si="15"/>
      </c>
      <c r="L40" s="124">
        <f ca="1" t="shared" si="16"/>
      </c>
      <c r="N40" s="124">
        <f ca="1" t="shared" si="17"/>
      </c>
      <c r="O40" s="124">
        <f ca="1" t="shared" si="18"/>
      </c>
      <c r="P40" s="124">
        <f ca="1" t="shared" si="19"/>
      </c>
      <c r="Q40" s="124">
        <f ca="1" t="shared" si="20"/>
      </c>
      <c r="S40" s="124">
        <f t="shared" si="5"/>
      </c>
      <c r="T40" s="123">
        <f t="shared" si="6"/>
      </c>
      <c r="U40" s="123">
        <f t="shared" si="7"/>
      </c>
      <c r="V40" s="123">
        <f t="shared" si="8"/>
      </c>
      <c r="W40" s="123">
        <f t="shared" si="9"/>
      </c>
      <c r="X40" s="123">
        <f t="shared" si="1"/>
        <v>0</v>
      </c>
      <c r="Y40" s="123">
        <f t="shared" si="2"/>
      </c>
      <c r="Z40" s="124">
        <f t="shared" si="3"/>
      </c>
    </row>
    <row r="41" spans="3:26" ht="12.75">
      <c r="C41" s="132">
        <f ca="1" t="shared" si="4"/>
      </c>
      <c r="D41" s="128"/>
      <c r="E41" s="125">
        <f ca="1" t="shared" si="10"/>
      </c>
      <c r="F41" s="123">
        <f ca="1" t="shared" si="11"/>
      </c>
      <c r="G41" s="123">
        <f ca="1" t="shared" si="12"/>
      </c>
      <c r="H41" s="123">
        <f ca="1" t="shared" si="13"/>
      </c>
      <c r="I41" s="123">
        <f ca="1" t="shared" si="14"/>
      </c>
      <c r="J41" s="124"/>
      <c r="K41" s="123">
        <f t="shared" si="15"/>
      </c>
      <c r="L41" s="124">
        <f ca="1" t="shared" si="16"/>
      </c>
      <c r="N41" s="124">
        <f ca="1" t="shared" si="17"/>
      </c>
      <c r="O41" s="124">
        <f ca="1" t="shared" si="18"/>
      </c>
      <c r="P41" s="124">
        <f ca="1" t="shared" si="19"/>
      </c>
      <c r="Q41" s="124">
        <f ca="1" t="shared" si="20"/>
      </c>
      <c r="S41" s="124">
        <f t="shared" si="5"/>
      </c>
      <c r="T41" s="123">
        <f t="shared" si="6"/>
      </c>
      <c r="U41" s="123">
        <f t="shared" si="7"/>
      </c>
      <c r="V41" s="123">
        <f t="shared" si="8"/>
      </c>
      <c r="W41" s="123">
        <f t="shared" si="9"/>
      </c>
      <c r="X41" s="123">
        <f t="shared" si="1"/>
        <v>0</v>
      </c>
      <c r="Y41" s="123">
        <f t="shared" si="2"/>
      </c>
      <c r="Z41" s="124">
        <f t="shared" si="3"/>
      </c>
    </row>
    <row r="42" spans="3:26" ht="12.75">
      <c r="C42" s="132">
        <f ca="1" t="shared" si="4"/>
      </c>
      <c r="D42" s="128"/>
      <c r="E42" s="125">
        <f ca="1" t="shared" si="10"/>
      </c>
      <c r="F42" s="123">
        <f ca="1" t="shared" si="11"/>
      </c>
      <c r="G42" s="123">
        <f ca="1" t="shared" si="12"/>
      </c>
      <c r="H42" s="123">
        <f ca="1" t="shared" si="13"/>
      </c>
      <c r="I42" s="123">
        <f ca="1" t="shared" si="14"/>
      </c>
      <c r="J42" s="124"/>
      <c r="K42" s="124">
        <f t="shared" si="15"/>
      </c>
      <c r="L42" s="124">
        <f ca="1" t="shared" si="16"/>
      </c>
      <c r="N42" s="124">
        <f ca="1" t="shared" si="17"/>
      </c>
      <c r="O42" s="124">
        <f ca="1" t="shared" si="18"/>
      </c>
      <c r="P42" s="124">
        <f ca="1" t="shared" si="19"/>
      </c>
      <c r="Q42" s="124">
        <f ca="1" t="shared" si="20"/>
      </c>
      <c r="S42" s="124">
        <f t="shared" si="5"/>
      </c>
      <c r="T42" s="123">
        <f t="shared" si="6"/>
      </c>
      <c r="U42" s="123">
        <f t="shared" si="7"/>
      </c>
      <c r="V42" s="123">
        <f t="shared" si="8"/>
      </c>
      <c r="W42" s="123">
        <f t="shared" si="9"/>
      </c>
      <c r="X42" s="123">
        <f t="shared" si="1"/>
        <v>0</v>
      </c>
      <c r="Y42" s="123">
        <f t="shared" si="2"/>
      </c>
      <c r="Z42" s="124">
        <f t="shared" si="3"/>
      </c>
    </row>
    <row r="43" spans="3:26" ht="12.75">
      <c r="C43" s="132">
        <f ca="1" t="shared" si="4"/>
      </c>
      <c r="D43" s="128"/>
      <c r="E43" s="125">
        <f ca="1" t="shared" si="10"/>
      </c>
      <c r="F43" s="123">
        <f ca="1" t="shared" si="11"/>
      </c>
      <c r="G43" s="123">
        <f ca="1" t="shared" si="12"/>
      </c>
      <c r="H43" s="123">
        <f ca="1" t="shared" si="13"/>
      </c>
      <c r="I43" s="123">
        <f ca="1" t="shared" si="14"/>
      </c>
      <c r="J43" s="124"/>
      <c r="K43" s="124">
        <f t="shared" si="15"/>
      </c>
      <c r="L43" s="124">
        <f ca="1" t="shared" si="16"/>
      </c>
      <c r="N43" s="124">
        <f ca="1" t="shared" si="17"/>
      </c>
      <c r="O43" s="124">
        <f ca="1" t="shared" si="18"/>
      </c>
      <c r="P43" s="124">
        <f ca="1" t="shared" si="19"/>
      </c>
      <c r="Q43" s="124">
        <f ca="1" t="shared" si="20"/>
      </c>
      <c r="S43" s="124">
        <f t="shared" si="5"/>
      </c>
      <c r="T43" s="123">
        <f t="shared" si="6"/>
      </c>
      <c r="U43" s="123">
        <f t="shared" si="7"/>
      </c>
      <c r="V43" s="123">
        <f t="shared" si="8"/>
      </c>
      <c r="W43" s="123">
        <f t="shared" si="9"/>
      </c>
      <c r="X43" s="123">
        <f t="shared" si="1"/>
        <v>0</v>
      </c>
      <c r="Y43" s="123">
        <f t="shared" si="2"/>
      </c>
      <c r="Z43" s="124">
        <f t="shared" si="3"/>
      </c>
    </row>
    <row r="44" spans="3:26" ht="12.75">
      <c r="C44" s="132">
        <f ca="1" t="shared" si="4"/>
      </c>
      <c r="D44" s="128"/>
      <c r="E44" s="125">
        <f ca="1" t="shared" si="10"/>
      </c>
      <c r="F44" s="123">
        <f ca="1" t="shared" si="11"/>
      </c>
      <c r="G44" s="123">
        <f ca="1" t="shared" si="12"/>
      </c>
      <c r="H44" s="123">
        <f ca="1" t="shared" si="13"/>
      </c>
      <c r="I44" s="123">
        <f ca="1" t="shared" si="14"/>
      </c>
      <c r="J44" s="124"/>
      <c r="K44" s="124">
        <f t="shared" si="15"/>
      </c>
      <c r="L44" s="124">
        <f ca="1" t="shared" si="16"/>
      </c>
      <c r="N44" s="124">
        <f ca="1" t="shared" si="17"/>
      </c>
      <c r="O44" s="124">
        <f ca="1" t="shared" si="18"/>
      </c>
      <c r="P44" s="124">
        <f ca="1" t="shared" si="19"/>
      </c>
      <c r="Q44" s="124">
        <f ca="1" t="shared" si="20"/>
      </c>
      <c r="S44" s="124">
        <f t="shared" si="5"/>
      </c>
      <c r="T44" s="123">
        <f t="shared" si="6"/>
      </c>
      <c r="U44" s="123">
        <f t="shared" si="7"/>
      </c>
      <c r="V44" s="123">
        <f t="shared" si="8"/>
      </c>
      <c r="W44" s="123">
        <f t="shared" si="9"/>
      </c>
      <c r="X44" s="123">
        <f t="shared" si="1"/>
        <v>0</v>
      </c>
      <c r="Y44" s="123">
        <f t="shared" si="2"/>
      </c>
      <c r="Z44" s="124">
        <f t="shared" si="3"/>
      </c>
    </row>
    <row r="45" spans="3:26" ht="12.75">
      <c r="C45" s="132">
        <f ca="1" t="shared" si="4"/>
      </c>
      <c r="D45" s="128"/>
      <c r="E45" s="125">
        <f ca="1" t="shared" si="10"/>
      </c>
      <c r="F45" s="123">
        <f ca="1" t="shared" si="11"/>
      </c>
      <c r="G45" s="123">
        <f ca="1" t="shared" si="12"/>
      </c>
      <c r="H45" s="123">
        <f ca="1" t="shared" si="13"/>
      </c>
      <c r="I45" s="123">
        <f ca="1" t="shared" si="14"/>
      </c>
      <c r="J45" s="124"/>
      <c r="K45" s="124">
        <f t="shared" si="15"/>
      </c>
      <c r="L45" s="124">
        <f ca="1" t="shared" si="16"/>
      </c>
      <c r="N45" s="124">
        <f ca="1" t="shared" si="17"/>
      </c>
      <c r="O45" s="124">
        <f ca="1" t="shared" si="18"/>
      </c>
      <c r="P45" s="124">
        <f ca="1" t="shared" si="19"/>
      </c>
      <c r="Q45" s="124">
        <f ca="1" t="shared" si="20"/>
      </c>
      <c r="S45" s="124">
        <f aca="true" t="shared" si="21" ref="S45:S56">E45</f>
      </c>
      <c r="T45" s="123">
        <f aca="true" t="shared" si="22" ref="T45:T56">F45</f>
      </c>
      <c r="U45" s="123">
        <f aca="true" t="shared" si="23" ref="U45:U56">G45</f>
      </c>
      <c r="V45" s="123">
        <f aca="true" t="shared" si="24" ref="V45:V56">H45</f>
      </c>
      <c r="W45" s="123">
        <f aca="true" t="shared" si="25" ref="W45:W56">I45</f>
      </c>
      <c r="X45" s="123">
        <f t="shared" si="1"/>
        <v>0</v>
      </c>
      <c r="Y45" s="123">
        <f t="shared" si="2"/>
      </c>
      <c r="Z45" s="124">
        <f t="shared" si="3"/>
      </c>
    </row>
    <row r="46" spans="3:26" ht="12.75">
      <c r="C46" s="132">
        <f ca="1" t="shared" si="4"/>
      </c>
      <c r="D46" s="128"/>
      <c r="E46" s="125">
        <f ca="1" t="shared" si="10"/>
      </c>
      <c r="F46" s="123">
        <f ca="1" t="shared" si="11"/>
      </c>
      <c r="G46" s="123">
        <f ca="1" t="shared" si="12"/>
      </c>
      <c r="H46" s="123">
        <f ca="1" t="shared" si="13"/>
      </c>
      <c r="I46" s="123">
        <f ca="1" t="shared" si="14"/>
      </c>
      <c r="J46" s="124"/>
      <c r="K46" s="124">
        <f t="shared" si="15"/>
      </c>
      <c r="L46" s="124">
        <f ca="1" t="shared" si="16"/>
      </c>
      <c r="N46" s="124">
        <f ca="1" t="shared" si="17"/>
      </c>
      <c r="O46" s="124">
        <f ca="1" t="shared" si="18"/>
      </c>
      <c r="P46" s="124">
        <f ca="1" t="shared" si="19"/>
      </c>
      <c r="Q46" s="124">
        <f ca="1" t="shared" si="20"/>
      </c>
      <c r="S46" s="124">
        <f t="shared" si="21"/>
      </c>
      <c r="T46" s="123">
        <f t="shared" si="22"/>
      </c>
      <c r="U46" s="123">
        <f t="shared" si="23"/>
      </c>
      <c r="V46" s="123">
        <f t="shared" si="24"/>
      </c>
      <c r="W46" s="123">
        <f t="shared" si="25"/>
      </c>
      <c r="X46" s="123">
        <f t="shared" si="1"/>
        <v>0</v>
      </c>
      <c r="Y46" s="123">
        <f t="shared" si="2"/>
      </c>
      <c r="Z46" s="124">
        <f t="shared" si="3"/>
      </c>
    </row>
    <row r="47" spans="3:26" ht="12.75">
      <c r="C47" s="132">
        <f ca="1" t="shared" si="4"/>
      </c>
      <c r="D47" s="128"/>
      <c r="E47" s="125">
        <f ca="1" t="shared" si="10"/>
      </c>
      <c r="F47" s="123">
        <f ca="1" t="shared" si="11"/>
      </c>
      <c r="G47" s="123">
        <f ca="1" t="shared" si="12"/>
      </c>
      <c r="H47" s="123">
        <f ca="1" t="shared" si="13"/>
      </c>
      <c r="I47" s="123">
        <f ca="1" t="shared" si="14"/>
      </c>
      <c r="J47" s="124"/>
      <c r="K47" s="124">
        <f t="shared" si="15"/>
      </c>
      <c r="L47" s="124">
        <f ca="1" t="shared" si="16"/>
      </c>
      <c r="N47" s="124">
        <f ca="1" t="shared" si="17"/>
      </c>
      <c r="O47" s="124">
        <f ca="1" t="shared" si="18"/>
      </c>
      <c r="P47" s="124">
        <f ca="1" t="shared" si="19"/>
      </c>
      <c r="Q47" s="124">
        <f ca="1" t="shared" si="20"/>
      </c>
      <c r="S47" s="124">
        <f t="shared" si="21"/>
      </c>
      <c r="T47" s="123">
        <f t="shared" si="22"/>
      </c>
      <c r="U47" s="123">
        <f t="shared" si="23"/>
      </c>
      <c r="V47" s="123">
        <f t="shared" si="24"/>
      </c>
      <c r="W47" s="123">
        <f t="shared" si="25"/>
      </c>
      <c r="X47" s="123">
        <f t="shared" si="1"/>
        <v>0</v>
      </c>
      <c r="Y47" s="123">
        <f t="shared" si="2"/>
      </c>
      <c r="Z47" s="124">
        <f t="shared" si="3"/>
      </c>
    </row>
    <row r="48" spans="3:26" ht="12.75">
      <c r="C48" s="132">
        <f ca="1" t="shared" si="4"/>
      </c>
      <c r="D48" s="128"/>
      <c r="E48" s="125">
        <f ca="1" t="shared" si="10"/>
      </c>
      <c r="F48" s="123">
        <f ca="1" t="shared" si="11"/>
      </c>
      <c r="G48" s="123">
        <f ca="1" t="shared" si="12"/>
      </c>
      <c r="H48" s="123">
        <f ca="1" t="shared" si="13"/>
      </c>
      <c r="I48" s="123">
        <f ca="1" t="shared" si="14"/>
      </c>
      <c r="J48" s="124"/>
      <c r="K48" s="124">
        <f t="shared" si="15"/>
      </c>
      <c r="L48" s="124">
        <f ca="1" t="shared" si="16"/>
      </c>
      <c r="N48" s="124">
        <f ca="1" t="shared" si="17"/>
      </c>
      <c r="O48" s="124">
        <f ca="1" t="shared" si="18"/>
      </c>
      <c r="P48" s="124">
        <f ca="1" t="shared" si="19"/>
      </c>
      <c r="Q48" s="124">
        <f ca="1" t="shared" si="20"/>
      </c>
      <c r="S48" s="124">
        <f t="shared" si="21"/>
      </c>
      <c r="T48" s="123">
        <f t="shared" si="22"/>
      </c>
      <c r="U48" s="123">
        <f t="shared" si="23"/>
      </c>
      <c r="V48" s="123">
        <f t="shared" si="24"/>
      </c>
      <c r="W48" s="123">
        <f t="shared" si="25"/>
      </c>
      <c r="X48" s="123">
        <f t="shared" si="1"/>
        <v>0</v>
      </c>
      <c r="Y48" s="123">
        <f t="shared" si="2"/>
      </c>
      <c r="Z48" s="124">
        <f t="shared" si="3"/>
      </c>
    </row>
    <row r="49" spans="3:26" ht="12.75">
      <c r="C49" s="132">
        <f ca="1" t="shared" si="4"/>
      </c>
      <c r="D49" s="128"/>
      <c r="E49" s="125">
        <f ca="1" t="shared" si="10"/>
      </c>
      <c r="F49" s="123">
        <f ca="1" t="shared" si="11"/>
      </c>
      <c r="G49" s="123">
        <f ca="1" t="shared" si="12"/>
      </c>
      <c r="H49" s="123">
        <f ca="1" t="shared" si="13"/>
      </c>
      <c r="I49" s="123">
        <f ca="1" t="shared" si="14"/>
      </c>
      <c r="J49" s="124"/>
      <c r="K49" s="124">
        <f t="shared" si="15"/>
      </c>
      <c r="L49" s="124">
        <f ca="1" t="shared" si="16"/>
      </c>
      <c r="N49" s="124">
        <f ca="1" t="shared" si="17"/>
      </c>
      <c r="O49" s="124">
        <f ca="1" t="shared" si="18"/>
      </c>
      <c r="P49" s="124">
        <f ca="1" t="shared" si="19"/>
      </c>
      <c r="Q49" s="124">
        <f ca="1" t="shared" si="20"/>
      </c>
      <c r="S49" s="124">
        <f t="shared" si="21"/>
      </c>
      <c r="T49" s="123">
        <f t="shared" si="22"/>
      </c>
      <c r="U49" s="123">
        <f t="shared" si="23"/>
      </c>
      <c r="V49" s="123">
        <f t="shared" si="24"/>
      </c>
      <c r="W49" s="123">
        <f t="shared" si="25"/>
      </c>
      <c r="X49" s="123">
        <f t="shared" si="1"/>
        <v>0</v>
      </c>
      <c r="Y49" s="123">
        <f t="shared" si="2"/>
      </c>
      <c r="Z49" s="124">
        <f t="shared" si="3"/>
      </c>
    </row>
    <row r="50" spans="3:26" ht="12.75">
      <c r="C50" s="132">
        <f ca="1" t="shared" si="4"/>
      </c>
      <c r="D50" s="128"/>
      <c r="E50" s="125">
        <f ca="1" t="shared" si="10"/>
      </c>
      <c r="F50" s="123">
        <f ca="1" t="shared" si="11"/>
      </c>
      <c r="G50" s="123">
        <f ca="1" t="shared" si="12"/>
      </c>
      <c r="H50" s="123">
        <f ca="1" t="shared" si="13"/>
      </c>
      <c r="I50" s="123">
        <f ca="1" t="shared" si="14"/>
      </c>
      <c r="J50" s="124"/>
      <c r="K50" s="124">
        <f t="shared" si="15"/>
      </c>
      <c r="L50" s="124">
        <f ca="1" t="shared" si="16"/>
      </c>
      <c r="N50" s="124">
        <f ca="1" t="shared" si="17"/>
      </c>
      <c r="O50" s="124">
        <f ca="1" t="shared" si="18"/>
      </c>
      <c r="P50" s="124">
        <f ca="1" t="shared" si="19"/>
      </c>
      <c r="Q50" s="124">
        <f ca="1" t="shared" si="20"/>
      </c>
      <c r="S50" s="124">
        <f t="shared" si="21"/>
      </c>
      <c r="T50" s="123">
        <f t="shared" si="22"/>
      </c>
      <c r="U50" s="123">
        <f t="shared" si="23"/>
      </c>
      <c r="V50" s="123">
        <f t="shared" si="24"/>
      </c>
      <c r="W50" s="123">
        <f t="shared" si="25"/>
      </c>
      <c r="X50" s="123">
        <f t="shared" si="1"/>
        <v>0</v>
      </c>
      <c r="Y50" s="123">
        <f t="shared" si="2"/>
      </c>
      <c r="Z50" s="124">
        <f t="shared" si="3"/>
      </c>
    </row>
    <row r="51" spans="3:26" ht="12.75">
      <c r="C51" s="132">
        <f ca="1" t="shared" si="4"/>
      </c>
      <c r="D51" s="128"/>
      <c r="E51" s="125">
        <f ca="1" t="shared" si="10"/>
      </c>
      <c r="F51" s="123">
        <f ca="1" t="shared" si="11"/>
      </c>
      <c r="G51" s="123">
        <f ca="1" t="shared" si="12"/>
      </c>
      <c r="H51" s="123">
        <f ca="1" t="shared" si="13"/>
      </c>
      <c r="I51" s="123">
        <f ca="1" t="shared" si="14"/>
      </c>
      <c r="J51" s="124"/>
      <c r="K51" s="124">
        <f t="shared" si="15"/>
      </c>
      <c r="L51" s="124">
        <f ca="1" t="shared" si="16"/>
      </c>
      <c r="N51" s="124">
        <f ca="1" t="shared" si="17"/>
      </c>
      <c r="O51" s="124">
        <f ca="1" t="shared" si="18"/>
      </c>
      <c r="P51" s="124">
        <f ca="1" t="shared" si="19"/>
      </c>
      <c r="Q51" s="124">
        <f ca="1" t="shared" si="20"/>
      </c>
      <c r="S51" s="124">
        <f t="shared" si="21"/>
      </c>
      <c r="T51" s="123">
        <f t="shared" si="22"/>
      </c>
      <c r="U51" s="123">
        <f t="shared" si="23"/>
      </c>
      <c r="V51" s="123">
        <f t="shared" si="24"/>
      </c>
      <c r="W51" s="123">
        <f t="shared" si="25"/>
      </c>
      <c r="X51" s="123">
        <f t="shared" si="1"/>
        <v>0</v>
      </c>
      <c r="Y51" s="123">
        <f t="shared" si="2"/>
      </c>
      <c r="Z51" s="124">
        <f t="shared" si="3"/>
      </c>
    </row>
    <row r="52" spans="3:26" ht="12.75">
      <c r="C52" s="132">
        <f ca="1" t="shared" si="4"/>
      </c>
      <c r="D52" s="128"/>
      <c r="E52" s="125">
        <f ca="1" t="shared" si="10"/>
      </c>
      <c r="F52" s="123">
        <f ca="1" t="shared" si="11"/>
      </c>
      <c r="G52" s="123">
        <f ca="1" t="shared" si="12"/>
      </c>
      <c r="H52" s="123">
        <f ca="1" t="shared" si="13"/>
      </c>
      <c r="I52" s="123">
        <f ca="1" t="shared" si="14"/>
      </c>
      <c r="J52" s="124"/>
      <c r="K52" s="124">
        <f t="shared" si="15"/>
      </c>
      <c r="L52" s="124">
        <f ca="1" t="shared" si="16"/>
      </c>
      <c r="N52" s="124">
        <f ca="1" t="shared" si="17"/>
      </c>
      <c r="O52" s="124">
        <f ca="1" t="shared" si="18"/>
      </c>
      <c r="P52" s="124">
        <f ca="1" t="shared" si="19"/>
      </c>
      <c r="Q52" s="124">
        <f ca="1" t="shared" si="20"/>
      </c>
      <c r="S52" s="124">
        <f t="shared" si="21"/>
      </c>
      <c r="T52" s="123">
        <f t="shared" si="22"/>
      </c>
      <c r="U52" s="123">
        <f t="shared" si="23"/>
      </c>
      <c r="V52" s="123">
        <f t="shared" si="24"/>
      </c>
      <c r="W52" s="123">
        <f t="shared" si="25"/>
      </c>
      <c r="X52" s="123">
        <f t="shared" si="1"/>
        <v>0</v>
      </c>
      <c r="Y52" s="123">
        <f t="shared" si="2"/>
      </c>
      <c r="Z52" s="124">
        <f t="shared" si="3"/>
      </c>
    </row>
    <row r="53" spans="3:26" ht="12.75">
      <c r="C53" s="132">
        <f ca="1" t="shared" si="4"/>
      </c>
      <c r="D53" s="128"/>
      <c r="E53" s="125">
        <f ca="1" t="shared" si="10"/>
      </c>
      <c r="F53" s="123">
        <f ca="1" t="shared" si="11"/>
      </c>
      <c r="G53" s="123">
        <f ca="1" t="shared" si="12"/>
      </c>
      <c r="H53" s="123">
        <f ca="1" t="shared" si="13"/>
      </c>
      <c r="I53" s="123">
        <f ca="1" t="shared" si="14"/>
      </c>
      <c r="J53" s="124"/>
      <c r="K53" s="124">
        <f t="shared" si="15"/>
      </c>
      <c r="L53" s="124">
        <f ca="1" t="shared" si="16"/>
      </c>
      <c r="N53" s="124">
        <f ca="1" t="shared" si="17"/>
      </c>
      <c r="O53" s="124">
        <f ca="1" t="shared" si="18"/>
      </c>
      <c r="P53" s="124">
        <f ca="1" t="shared" si="19"/>
      </c>
      <c r="Q53" s="124">
        <f ca="1" t="shared" si="20"/>
      </c>
      <c r="S53" s="124">
        <f t="shared" si="21"/>
      </c>
      <c r="T53" s="123">
        <f t="shared" si="22"/>
      </c>
      <c r="U53" s="123">
        <f t="shared" si="23"/>
      </c>
      <c r="V53" s="123">
        <f t="shared" si="24"/>
      </c>
      <c r="W53" s="123">
        <f t="shared" si="25"/>
      </c>
      <c r="X53" s="123">
        <f t="shared" si="1"/>
        <v>0</v>
      </c>
      <c r="Y53" s="123">
        <f t="shared" si="2"/>
      </c>
      <c r="Z53" s="124">
        <f t="shared" si="3"/>
      </c>
    </row>
    <row r="54" spans="3:26" ht="12.75">
      <c r="C54" s="132">
        <f ca="1" t="shared" si="4"/>
      </c>
      <c r="D54" s="128"/>
      <c r="E54" s="125">
        <f ca="1" t="shared" si="10"/>
      </c>
      <c r="F54" s="123">
        <f ca="1" t="shared" si="11"/>
      </c>
      <c r="G54" s="123">
        <f ca="1" t="shared" si="12"/>
      </c>
      <c r="H54" s="123">
        <f ca="1" t="shared" si="13"/>
      </c>
      <c r="I54" s="123">
        <f ca="1" t="shared" si="14"/>
      </c>
      <c r="J54" s="124"/>
      <c r="K54" s="124">
        <f t="shared" si="15"/>
      </c>
      <c r="L54" s="124">
        <f ca="1" t="shared" si="16"/>
      </c>
      <c r="N54" s="124">
        <f ca="1" t="shared" si="17"/>
      </c>
      <c r="O54" s="124">
        <f ca="1" t="shared" si="18"/>
      </c>
      <c r="P54" s="124">
        <f ca="1" t="shared" si="19"/>
      </c>
      <c r="Q54" s="124">
        <f ca="1" t="shared" si="20"/>
      </c>
      <c r="S54" s="124">
        <f t="shared" si="21"/>
      </c>
      <c r="T54" s="123">
        <f t="shared" si="22"/>
      </c>
      <c r="U54" s="123">
        <f t="shared" si="23"/>
      </c>
      <c r="V54" s="123">
        <f t="shared" si="24"/>
      </c>
      <c r="W54" s="123">
        <f t="shared" si="25"/>
      </c>
      <c r="X54" s="123">
        <f t="shared" si="1"/>
        <v>0</v>
      </c>
      <c r="Y54" s="123">
        <f t="shared" si="2"/>
      </c>
      <c r="Z54" s="124">
        <f t="shared" si="3"/>
      </c>
    </row>
    <row r="55" spans="3:26" ht="12.75">
      <c r="C55" s="132">
        <f ca="1" t="shared" si="4"/>
      </c>
      <c r="D55" s="128"/>
      <c r="E55" s="125">
        <f ca="1" t="shared" si="10"/>
      </c>
      <c r="F55" s="123">
        <f ca="1" t="shared" si="11"/>
      </c>
      <c r="G55" s="123">
        <f ca="1" t="shared" si="12"/>
      </c>
      <c r="H55" s="123">
        <f ca="1" t="shared" si="13"/>
      </c>
      <c r="I55" s="123">
        <f ca="1" t="shared" si="14"/>
      </c>
      <c r="J55" s="124"/>
      <c r="K55" s="124">
        <f t="shared" si="15"/>
      </c>
      <c r="L55" s="124">
        <f ca="1" t="shared" si="16"/>
      </c>
      <c r="N55" s="124">
        <f ca="1" t="shared" si="17"/>
      </c>
      <c r="O55" s="124">
        <f ca="1" t="shared" si="18"/>
      </c>
      <c r="P55" s="124">
        <f ca="1" t="shared" si="19"/>
      </c>
      <c r="Q55" s="124">
        <f ca="1" t="shared" si="20"/>
      </c>
      <c r="S55" s="124">
        <f t="shared" si="21"/>
      </c>
      <c r="T55" s="123">
        <f t="shared" si="22"/>
      </c>
      <c r="U55" s="123">
        <f t="shared" si="23"/>
      </c>
      <c r="V55" s="123">
        <f t="shared" si="24"/>
      </c>
      <c r="W55" s="123">
        <f t="shared" si="25"/>
      </c>
      <c r="X55" s="123">
        <f t="shared" si="1"/>
        <v>0</v>
      </c>
      <c r="Y55" s="123">
        <f t="shared" si="2"/>
      </c>
      <c r="Z55" s="124">
        <f t="shared" si="3"/>
      </c>
    </row>
    <row r="56" spans="3:26" ht="12.75">
      <c r="C56" s="132">
        <f ca="1" t="shared" si="4"/>
      </c>
      <c r="D56" s="128"/>
      <c r="E56" s="125">
        <f ca="1" t="shared" si="10"/>
      </c>
      <c r="F56" s="123">
        <f ca="1" t="shared" si="11"/>
      </c>
      <c r="G56" s="123">
        <f ca="1" t="shared" si="12"/>
      </c>
      <c r="H56" s="123">
        <f ca="1" t="shared" si="13"/>
      </c>
      <c r="I56" s="123">
        <f ca="1" t="shared" si="14"/>
      </c>
      <c r="J56" s="124"/>
      <c r="K56" s="124">
        <f t="shared" si="15"/>
      </c>
      <c r="L56" s="124">
        <f ca="1" t="shared" si="16"/>
      </c>
      <c r="N56" s="124">
        <f ca="1" t="shared" si="17"/>
      </c>
      <c r="O56" s="124">
        <f ca="1" t="shared" si="18"/>
      </c>
      <c r="P56" s="124">
        <f ca="1" t="shared" si="19"/>
      </c>
      <c r="Q56" s="124">
        <f ca="1" t="shared" si="20"/>
      </c>
      <c r="S56" s="124">
        <f t="shared" si="21"/>
      </c>
      <c r="T56" s="123">
        <f t="shared" si="22"/>
      </c>
      <c r="U56" s="123">
        <f t="shared" si="23"/>
      </c>
      <c r="V56" s="123">
        <f t="shared" si="24"/>
      </c>
      <c r="W56" s="123">
        <f t="shared" si="25"/>
      </c>
      <c r="X56" s="123">
        <f t="shared" si="1"/>
        <v>0</v>
      </c>
      <c r="Y56" s="123">
        <f t="shared" si="2"/>
      </c>
      <c r="Z56" s="124">
        <f t="shared" si="3"/>
      </c>
    </row>
  </sheetData>
  <mergeCells count="6">
    <mergeCell ref="T1:W5"/>
    <mergeCell ref="Y5:Z5"/>
    <mergeCell ref="B3:B4"/>
    <mergeCell ref="N6:Q6"/>
    <mergeCell ref="F1:I5"/>
    <mergeCell ref="K5:L5"/>
  </mergeCells>
  <conditionalFormatting sqref="J9:L9 J11:L11 N9:Q13 N29:Q56">
    <cfRule type="expression" priority="1" dxfId="0" stopIfTrue="1">
      <formula>$B$3=$A9</formula>
    </cfRule>
  </conditionalFormatting>
  <conditionalFormatting sqref="N14:Q25">
    <cfRule type="expression" priority="2" dxfId="0" stopIfTrue="1">
      <formula>$B$3=$A17</formula>
    </cfRule>
  </conditionalFormatting>
  <conditionalFormatting sqref="N26:Q28 N7:Q8 J7:L8 X7:Z56 S45:W56">
    <cfRule type="expression" priority="3" dxfId="0" stopIfTrue="1">
      <formula>$B$3=#REF!</formula>
    </cfRule>
  </conditionalFormatting>
  <conditionalFormatting sqref="E7:I56">
    <cfRule type="expression" priority="4" dxfId="0" stopIfTrue="1">
      <formula>$B$3=$E7</formula>
    </cfRule>
  </conditionalFormatting>
  <conditionalFormatting sqref="S7:W44">
    <cfRule type="expression" priority="5" dxfId="0" stopIfTrue="1">
      <formula>$B$3=$E7</formula>
    </cfRule>
  </conditionalFormatting>
  <dataValidations count="1">
    <dataValidation type="list" showInputMessage="1" showErrorMessage="1" sqref="B1">
      <formula1>Events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I4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9" width="8.7109375" style="0" customWidth="1"/>
    <col min="10" max="12" width="8.7109375" style="0" hidden="1" customWidth="1"/>
    <col min="13" max="13" width="15.8515625" style="0" hidden="1" customWidth="1"/>
    <col min="14" max="19" width="8.7109375" style="0" customWidth="1"/>
  </cols>
  <sheetData>
    <row r="1" spans="1:32" ht="12.75" customHeight="1">
      <c r="A1" s="1"/>
      <c r="B1" s="148" t="s">
        <v>89</v>
      </c>
      <c r="C1" s="51"/>
      <c r="D1" s="149" t="s">
        <v>90</v>
      </c>
      <c r="E1" s="49">
        <v>1</v>
      </c>
      <c r="F1" s="150" t="s">
        <v>91</v>
      </c>
      <c r="G1" s="48">
        <v>2</v>
      </c>
      <c r="H1" s="151" t="s">
        <v>92</v>
      </c>
      <c r="I1" s="50">
        <v>3</v>
      </c>
      <c r="J1" s="1"/>
      <c r="K1" s="1"/>
      <c r="L1" s="136">
        <v>0.0006944444444444445</v>
      </c>
      <c r="M1" s="45"/>
      <c r="N1" s="3"/>
      <c r="O1" s="38">
        <f>COUNTA(O3:O32)</f>
        <v>16</v>
      </c>
      <c r="P1" s="193" t="s">
        <v>4</v>
      </c>
      <c r="Q1" s="193"/>
      <c r="R1" s="193" t="s">
        <v>5</v>
      </c>
      <c r="S1" s="193"/>
      <c r="T1" s="190" t="s">
        <v>18</v>
      </c>
      <c r="U1" s="191"/>
      <c r="V1" s="192"/>
      <c r="AF1" t="s">
        <v>66</v>
      </c>
    </row>
    <row r="2" spans="1:22" ht="12.75" customHeight="1">
      <c r="A2" s="1" t="s">
        <v>0</v>
      </c>
      <c r="B2" s="80" t="s">
        <v>1</v>
      </c>
      <c r="C2" s="80" t="s">
        <v>2</v>
      </c>
      <c r="D2" s="16" t="s">
        <v>1</v>
      </c>
      <c r="E2" s="16" t="s">
        <v>2</v>
      </c>
      <c r="F2" s="24" t="s">
        <v>1</v>
      </c>
      <c r="G2" s="24" t="s">
        <v>2</v>
      </c>
      <c r="H2" s="20" t="s">
        <v>1</v>
      </c>
      <c r="I2" s="20" t="s">
        <v>2</v>
      </c>
      <c r="J2" s="1"/>
      <c r="K2" s="1"/>
      <c r="L2" s="136" t="s">
        <v>98</v>
      </c>
      <c r="M2" s="1"/>
      <c r="N2" s="10"/>
      <c r="O2" s="1" t="s">
        <v>1</v>
      </c>
      <c r="P2" s="1" t="s">
        <v>2</v>
      </c>
      <c r="Q2" s="1" t="s">
        <v>6</v>
      </c>
      <c r="R2" s="1" t="s">
        <v>2</v>
      </c>
      <c r="S2" s="1" t="s">
        <v>6</v>
      </c>
      <c r="T2" s="32" t="s">
        <v>12</v>
      </c>
      <c r="U2" s="32" t="s">
        <v>13</v>
      </c>
      <c r="V2" s="32" t="s">
        <v>14</v>
      </c>
    </row>
    <row r="3" spans="1:35" ht="12.75" customHeight="1">
      <c r="A3" s="2">
        <f>IF(B3="","",1)</f>
        <v>1</v>
      </c>
      <c r="B3" s="13" t="str">
        <f>IF(O3="","",O3)</f>
        <v>Tracey</v>
      </c>
      <c r="C3" s="28">
        <v>13</v>
      </c>
      <c r="D3" s="17" t="str">
        <f aca="true" ca="1" t="shared" si="0" ref="D3:D18">IF($A3="","",IF($A3&gt;E$1,INDIRECT("B"&amp;$A3-E$1+2,TRUE),INDIRECT("B"&amp;$O$1-E$1+$A3+2,TRUE)))</f>
        <v>Dave G</v>
      </c>
      <c r="E3" s="28">
        <v>16</v>
      </c>
      <c r="F3" s="40" t="str">
        <f aca="true" ca="1" t="shared" si="1" ref="F3:F18">IF($A3="","",IF($A3&gt;G$1,INDIRECT("B"&amp;$A3-G$1+2,TRUE),INDIRECT("B"&amp;$O$1-G$1+$A3+2,TRUE)))</f>
        <v>Karl</v>
      </c>
      <c r="G3" s="36">
        <v>17</v>
      </c>
      <c r="H3" s="22" t="str">
        <f aca="true" ca="1" t="shared" si="2" ref="H3:H17">IF($A3="","",IF($A3&gt;I$1,INDIRECT("B"&amp;$A3-I$1+2,TRUE),INDIRECT("B"&amp;$O$1-I$1+$A3+2,TRUE)))</f>
        <v>Chad</v>
      </c>
      <c r="I3" s="29">
        <v>13</v>
      </c>
      <c r="L3" s="117">
        <f aca="true" t="shared" si="3" ref="L3:L32">L$1</f>
        <v>0.0006944444444444445</v>
      </c>
      <c r="M3" s="4"/>
      <c r="N3" s="2" t="s">
        <v>4</v>
      </c>
      <c r="O3" s="4" t="s">
        <v>23</v>
      </c>
      <c r="P3" s="4">
        <f>IF($O3&gt;" ",IF(OR(P$1="",P$1=$N3),0+INDEX($C$3:$C$32,MATCH($O3,$B$3:$B$32,0),1)+INDEX($E$3:$E$32,MATCH($O3,$D$3:$D$32,0),1)+INDEX($G$3:$G$32,MATCH($O3,$F$3:$F$32,0),1)+INDEX($I$3:$I$32,MATCH($O3,$H$3:$H$32,0),1),""),"")</f>
        <v>53</v>
      </c>
      <c r="Q3" s="11">
        <f>IF(ISNUMBER(P3),RANK(P3,P$3:P$32,0),"")</f>
        <v>4</v>
      </c>
      <c r="R3" s="4">
        <f aca="true" t="shared" si="4" ref="R3:R32">IF($O3&gt;" ",IF(OR(R$1="",R$1=$N3),0+INDEX($C$3:$C$32,MATCH($O3,$B$3:$B$32,0),1)+INDEX($E$3:$E$32,MATCH($O3,$D$3:$D$32,0),1)+INDEX($G$3:$G$32,MATCH($O3,$F$3:$F$32,0),1)+INDEX($I$3:$I$32,MATCH($O3,$H$3:$H$32,0),1),""),"")</f>
      </c>
      <c r="S3" s="11">
        <f aca="true" t="shared" si="5" ref="S3:S32">IF(ISNUMBER(R3),RANK(R3,R$3:R$32,0),"")</f>
      </c>
      <c r="T3" s="4">
        <f>IF(N3="","",IF(N3=$P$1,IF(Q3=1,20,IF(Q3=2,17,18-Q3)),IF(S3=1,20,IF(S3=2,17,18-S3))))</f>
        <v>14</v>
      </c>
      <c r="U3" s="31">
        <f>IF($O3="","",0+INDEX($AC$3:$AC$32,MATCH($O3,$B$3:$B$32,0),1)+INDEX($AE$3:$AE$32,MATCH($O3,$D$3:$D$32,0),1)+INDEX($AG$3:$AG$32,MATCH($O3,$F$3:$F$32,0),1)+INDEX($AI$3:$AI$32,MATCH($O3,$H$3:$H$32,0),1))</f>
        <v>1</v>
      </c>
      <c r="V3" s="11">
        <f>IF(O3="","",T3+U3)</f>
        <v>15</v>
      </c>
      <c r="AC3">
        <f>IF(B3="","",IF(RANK(C3,$B3:$I3)=1,1,0))</f>
        <v>0</v>
      </c>
      <c r="AE3">
        <f>IF(D3="","",IF(RANK(E3,$B3:$I3)=1,1,0))</f>
        <v>0</v>
      </c>
      <c r="AG3">
        <f>IF(F3="","",IF(RANK(G3,$B3:$I3)=1,1,0))</f>
        <v>1</v>
      </c>
      <c r="AI3">
        <f>IF(H3="","",IF(RANK(I3,$B3:$I3)=1,1,0))</f>
        <v>0</v>
      </c>
    </row>
    <row r="4" spans="1:35" ht="12.75" customHeight="1">
      <c r="A4" s="3">
        <f>IF(B4="","",A3+1)</f>
        <v>2</v>
      </c>
      <c r="B4" s="14" t="str">
        <f aca="true" t="shared" si="6" ref="B4:B26">IF(O4="","",O4)</f>
        <v>Em</v>
      </c>
      <c r="C4" s="29">
        <v>13</v>
      </c>
      <c r="D4" s="18" t="str">
        <f ca="1" t="shared" si="0"/>
        <v>Tracey</v>
      </c>
      <c r="E4" s="29">
        <v>13</v>
      </c>
      <c r="F4" s="41" t="str">
        <f ca="1" t="shared" si="1"/>
        <v>Dave G</v>
      </c>
      <c r="G4" s="34">
        <v>16</v>
      </c>
      <c r="H4" s="22" t="str">
        <f ca="1" t="shared" si="2"/>
        <v>Karl</v>
      </c>
      <c r="I4" s="29">
        <v>17</v>
      </c>
      <c r="L4" s="117">
        <f t="shared" si="3"/>
        <v>0.0006944444444444445</v>
      </c>
      <c r="N4" s="3" t="s">
        <v>5</v>
      </c>
      <c r="O4" s="5" t="s">
        <v>42</v>
      </c>
      <c r="P4" s="5">
        <f aca="true" t="shared" si="7" ref="P4:P32">IF($O4&gt;" ",IF(OR(P$1="",P$1=$N4),0+INDEX($C$3:$C$32,MATCH($O4,$B$3:$B$32,0),1)+INDEX($E$3:$E$32,MATCH($O4,$D$3:$D$32,0),1)+INDEX($G$3:$G$32,MATCH($O4,$F$3:$F$32,0),1)+INDEX($I$3:$I$32,MATCH($O4,$H$3:$H$32,0),1),""),"")</f>
      </c>
      <c r="Q4" s="6">
        <f aca="true" t="shared" si="8" ref="Q4:Q32">IF(ISNUMBER(P4),RANK(P4,P$3:P$32,0),"")</f>
      </c>
      <c r="R4" s="5">
        <f t="shared" si="4"/>
        <v>54</v>
      </c>
      <c r="S4" s="6">
        <f t="shared" si="5"/>
        <v>6</v>
      </c>
      <c r="T4" s="5">
        <f aca="true" t="shared" si="9" ref="T4:T26">IF(N4="","",IF(N4=$P$1,IF(Q4=1,20,IF(Q4=2,17,18-Q4)),IF(S4=1,20,IF(S4=2,17,18-S4))))</f>
        <v>12</v>
      </c>
      <c r="U4" s="9">
        <f aca="true" t="shared" si="10" ref="U4:U32">IF($O4="","",0+INDEX($AC$3:$AC$32,MATCH($O4,$B$3:$B$32,0),1)+INDEX($AE$3:$AE$32,MATCH($O4,$D$3:$D$32,0),1)+INDEX($AG$3:$AG$32,MATCH($O4,$F$3:$F$32,0),1)+INDEX($AI$3:$AI$32,MATCH($O4,$H$3:$H$32,0),1))</f>
        <v>1</v>
      </c>
      <c r="V4" s="6">
        <f aca="true" t="shared" si="11" ref="V4:V32">IF(O4="","",T4+U4)</f>
        <v>13</v>
      </c>
      <c r="AC4">
        <f aca="true" t="shared" si="12" ref="AC4:AC32">IF(B4="","",IF(RANK(C4,$B4:$I4)=1,1,0))</f>
        <v>0</v>
      </c>
      <c r="AE4">
        <f aca="true" t="shared" si="13" ref="AE4:AE32">IF(D4="","",IF(RANK(E4,$B4:$I4)=1,1,0))</f>
        <v>0</v>
      </c>
      <c r="AG4">
        <f aca="true" t="shared" si="14" ref="AG4:AG32">IF(F4="","",IF(RANK(G4,$B4:$I4)=1,1,0))</f>
        <v>0</v>
      </c>
      <c r="AI4">
        <f aca="true" t="shared" si="15" ref="AI4:AI32">IF(H4="","",IF(RANK(I4,$B4:$I4)=1,1,0))</f>
        <v>1</v>
      </c>
    </row>
    <row r="5" spans="1:35" ht="12.75" customHeight="1">
      <c r="A5" s="3">
        <f aca="true" t="shared" si="16" ref="A5:A21">IF(B5="","",A4+1)</f>
        <v>3</v>
      </c>
      <c r="B5" s="14" t="str">
        <f t="shared" si="6"/>
        <v>Bill</v>
      </c>
      <c r="C5" s="29">
        <v>13</v>
      </c>
      <c r="D5" s="18" t="str">
        <f ca="1" t="shared" si="0"/>
        <v>Em</v>
      </c>
      <c r="E5" s="29">
        <v>13</v>
      </c>
      <c r="F5" s="39" t="str">
        <f ca="1" t="shared" si="1"/>
        <v>Tracey</v>
      </c>
      <c r="G5" s="34">
        <v>15</v>
      </c>
      <c r="H5" s="22" t="str">
        <f ca="1" t="shared" si="2"/>
        <v>Dave G</v>
      </c>
      <c r="I5" s="29">
        <v>14</v>
      </c>
      <c r="L5" s="117">
        <f t="shared" si="3"/>
        <v>0.0006944444444444445</v>
      </c>
      <c r="N5" s="3" t="s">
        <v>5</v>
      </c>
      <c r="O5" s="5" t="s">
        <v>44</v>
      </c>
      <c r="P5" s="5">
        <f t="shared" si="7"/>
      </c>
      <c r="Q5" s="6">
        <f t="shared" si="8"/>
      </c>
      <c r="R5" s="5">
        <f t="shared" si="4"/>
        <v>57</v>
      </c>
      <c r="S5" s="6">
        <f t="shared" si="5"/>
        <v>3</v>
      </c>
      <c r="T5" s="5">
        <f t="shared" si="9"/>
        <v>15</v>
      </c>
      <c r="U5" s="9">
        <f t="shared" si="10"/>
        <v>2</v>
      </c>
      <c r="V5" s="6">
        <f t="shared" si="11"/>
        <v>17</v>
      </c>
      <c r="AC5">
        <f t="shared" si="12"/>
        <v>0</v>
      </c>
      <c r="AE5">
        <f t="shared" si="13"/>
        <v>0</v>
      </c>
      <c r="AG5">
        <f t="shared" si="14"/>
        <v>1</v>
      </c>
      <c r="AI5">
        <f t="shared" si="15"/>
        <v>0</v>
      </c>
    </row>
    <row r="6" spans="1:35" ht="12.75" customHeight="1">
      <c r="A6" s="3">
        <f t="shared" si="16"/>
        <v>4</v>
      </c>
      <c r="B6" s="14" t="str">
        <f t="shared" si="6"/>
        <v>Geoff</v>
      </c>
      <c r="C6" s="29">
        <v>12</v>
      </c>
      <c r="D6" s="18" t="str">
        <f ca="1" t="shared" si="0"/>
        <v>Bill</v>
      </c>
      <c r="E6" s="29">
        <v>13</v>
      </c>
      <c r="F6" s="41" t="str">
        <f ca="1" t="shared" si="1"/>
        <v>Em</v>
      </c>
      <c r="G6" s="34">
        <v>15</v>
      </c>
      <c r="H6" s="22" t="str">
        <f ca="1" t="shared" si="2"/>
        <v>Tracey</v>
      </c>
      <c r="I6" s="29">
        <v>12</v>
      </c>
      <c r="L6" s="117">
        <f t="shared" si="3"/>
        <v>0.0006944444444444445</v>
      </c>
      <c r="N6" s="3" t="s">
        <v>4</v>
      </c>
      <c r="O6" s="5" t="s">
        <v>28</v>
      </c>
      <c r="P6" s="5">
        <f t="shared" si="7"/>
        <v>49</v>
      </c>
      <c r="Q6" s="6">
        <f t="shared" si="8"/>
        <v>5</v>
      </c>
      <c r="R6" s="5">
        <f t="shared" si="4"/>
      </c>
      <c r="S6" s="6">
        <f t="shared" si="5"/>
      </c>
      <c r="T6" s="5">
        <f t="shared" si="9"/>
        <v>13</v>
      </c>
      <c r="U6" s="52">
        <f t="shared" si="10"/>
        <v>0</v>
      </c>
      <c r="V6" s="6">
        <f t="shared" si="11"/>
        <v>13</v>
      </c>
      <c r="AC6">
        <f t="shared" si="12"/>
        <v>0</v>
      </c>
      <c r="AE6">
        <f t="shared" si="13"/>
        <v>0</v>
      </c>
      <c r="AG6">
        <f t="shared" si="14"/>
        <v>1</v>
      </c>
      <c r="AI6">
        <f t="shared" si="15"/>
        <v>0</v>
      </c>
    </row>
    <row r="7" spans="1:35" ht="12.75" customHeight="1">
      <c r="A7" s="3">
        <f t="shared" si="16"/>
        <v>5</v>
      </c>
      <c r="B7" s="14" t="str">
        <f t="shared" si="6"/>
        <v>Cam</v>
      </c>
      <c r="C7" s="29">
        <v>14</v>
      </c>
      <c r="D7" s="18" t="str">
        <f ca="1" t="shared" si="0"/>
        <v>Geoff</v>
      </c>
      <c r="E7" s="29">
        <v>13</v>
      </c>
      <c r="F7" s="41" t="str">
        <f ca="1" t="shared" si="1"/>
        <v>Bill</v>
      </c>
      <c r="G7" s="34">
        <v>16</v>
      </c>
      <c r="H7" s="22" t="str">
        <f ca="1" t="shared" si="2"/>
        <v>Em</v>
      </c>
      <c r="I7" s="29">
        <v>13</v>
      </c>
      <c r="L7" s="117">
        <f t="shared" si="3"/>
        <v>0.0006944444444444445</v>
      </c>
      <c r="N7" s="3" t="s">
        <v>4</v>
      </c>
      <c r="O7" s="5" t="s">
        <v>9</v>
      </c>
      <c r="P7" s="5">
        <f t="shared" si="7"/>
        <v>59</v>
      </c>
      <c r="Q7" s="6">
        <f t="shared" si="8"/>
        <v>3</v>
      </c>
      <c r="R7" s="5">
        <f t="shared" si="4"/>
      </c>
      <c r="S7" s="6">
        <f t="shared" si="5"/>
      </c>
      <c r="T7" s="5">
        <f t="shared" si="9"/>
        <v>15</v>
      </c>
      <c r="U7" s="9">
        <f t="shared" si="10"/>
        <v>3</v>
      </c>
      <c r="V7" s="6">
        <f t="shared" si="11"/>
        <v>18</v>
      </c>
      <c r="AC7">
        <f t="shared" si="12"/>
        <v>0</v>
      </c>
      <c r="AE7">
        <f t="shared" si="13"/>
        <v>0</v>
      </c>
      <c r="AG7">
        <f t="shared" si="14"/>
        <v>1</v>
      </c>
      <c r="AI7">
        <f t="shared" si="15"/>
        <v>0</v>
      </c>
    </row>
    <row r="8" spans="1:35" ht="12.75" customHeight="1">
      <c r="A8" s="3">
        <f t="shared" si="16"/>
        <v>6</v>
      </c>
      <c r="B8" s="14" t="str">
        <f t="shared" si="6"/>
        <v>Hayley</v>
      </c>
      <c r="C8" s="29">
        <v>13</v>
      </c>
      <c r="D8" s="18" t="str">
        <f ca="1" t="shared" si="0"/>
        <v>Cam</v>
      </c>
      <c r="E8" s="29">
        <v>15</v>
      </c>
      <c r="F8" s="41" t="str">
        <f ca="1" t="shared" si="1"/>
        <v>Geoff</v>
      </c>
      <c r="G8" s="34">
        <v>12</v>
      </c>
      <c r="H8" s="22" t="str">
        <f ca="1" t="shared" si="2"/>
        <v>Bill</v>
      </c>
      <c r="I8" s="29">
        <v>15</v>
      </c>
      <c r="L8" s="117">
        <f t="shared" si="3"/>
        <v>0.0006944444444444445</v>
      </c>
      <c r="N8" s="3" t="s">
        <v>5</v>
      </c>
      <c r="O8" s="5" t="s">
        <v>33</v>
      </c>
      <c r="P8" s="5">
        <f t="shared" si="7"/>
      </c>
      <c r="Q8" s="6">
        <f t="shared" si="8"/>
      </c>
      <c r="R8" s="5">
        <f t="shared" si="4"/>
        <v>56</v>
      </c>
      <c r="S8" s="6">
        <f t="shared" si="5"/>
        <v>4</v>
      </c>
      <c r="T8" s="5">
        <f t="shared" si="9"/>
        <v>14</v>
      </c>
      <c r="U8" s="52">
        <f t="shared" si="10"/>
        <v>2</v>
      </c>
      <c r="V8" s="6">
        <f t="shared" si="11"/>
        <v>16</v>
      </c>
      <c r="AC8">
        <f t="shared" si="12"/>
        <v>0</v>
      </c>
      <c r="AE8">
        <f t="shared" si="13"/>
        <v>1</v>
      </c>
      <c r="AG8">
        <f t="shared" si="14"/>
        <v>0</v>
      </c>
      <c r="AI8">
        <f t="shared" si="15"/>
        <v>1</v>
      </c>
    </row>
    <row r="9" spans="1:35" ht="12.75" customHeight="1">
      <c r="A9" s="3">
        <f t="shared" si="16"/>
        <v>7</v>
      </c>
      <c r="B9" s="14" t="str">
        <f t="shared" si="6"/>
        <v>Callum</v>
      </c>
      <c r="C9" s="29">
        <v>12</v>
      </c>
      <c r="D9" s="18" t="str">
        <f ca="1" t="shared" si="0"/>
        <v>Hayley</v>
      </c>
      <c r="E9" s="29">
        <v>15</v>
      </c>
      <c r="F9" s="41" t="str">
        <f ca="1" t="shared" si="1"/>
        <v>Cam</v>
      </c>
      <c r="G9" s="34">
        <v>15</v>
      </c>
      <c r="H9" s="22" t="str">
        <f ca="1" t="shared" si="2"/>
        <v>Geoff</v>
      </c>
      <c r="I9" s="29">
        <v>12</v>
      </c>
      <c r="L9" s="117">
        <f t="shared" si="3"/>
        <v>0.0006944444444444445</v>
      </c>
      <c r="N9" s="3" t="s">
        <v>5</v>
      </c>
      <c r="O9" s="5" t="s">
        <v>118</v>
      </c>
      <c r="P9" s="5">
        <f t="shared" si="7"/>
      </c>
      <c r="Q9" s="6">
        <f t="shared" si="8"/>
      </c>
      <c r="R9" s="5">
        <f t="shared" si="4"/>
        <v>50</v>
      </c>
      <c r="S9" s="6">
        <f t="shared" si="5"/>
        <v>9</v>
      </c>
      <c r="T9" s="5">
        <f t="shared" si="9"/>
        <v>9</v>
      </c>
      <c r="U9" s="52">
        <f t="shared" si="10"/>
        <v>0</v>
      </c>
      <c r="V9" s="6">
        <f t="shared" si="11"/>
        <v>9</v>
      </c>
      <c r="AC9">
        <f t="shared" si="12"/>
        <v>0</v>
      </c>
      <c r="AE9">
        <f t="shared" si="13"/>
        <v>1</v>
      </c>
      <c r="AG9">
        <f t="shared" si="14"/>
        <v>1</v>
      </c>
      <c r="AI9">
        <f t="shared" si="15"/>
        <v>0</v>
      </c>
    </row>
    <row r="10" spans="1:35" ht="12.75" customHeight="1">
      <c r="A10" s="3">
        <f t="shared" si="16"/>
        <v>8</v>
      </c>
      <c r="B10" s="14" t="str">
        <f>IF(O10="","",O10)</f>
        <v>Tyler</v>
      </c>
      <c r="C10" s="29">
        <v>12</v>
      </c>
      <c r="D10" s="18" t="str">
        <f ca="1" t="shared" si="0"/>
        <v>Callum</v>
      </c>
      <c r="E10" s="29">
        <v>13</v>
      </c>
      <c r="F10" s="41" t="str">
        <f ca="1" t="shared" si="1"/>
        <v>Hayley</v>
      </c>
      <c r="G10" s="34">
        <v>14</v>
      </c>
      <c r="H10" s="22" t="str">
        <f ca="1" t="shared" si="2"/>
        <v>Cam</v>
      </c>
      <c r="I10" s="29">
        <v>15</v>
      </c>
      <c r="L10" s="117">
        <f t="shared" si="3"/>
        <v>0.0006944444444444445</v>
      </c>
      <c r="M10">
        <f aca="true" t="shared" si="17" ref="M10:M32">IF(O10="","",IF(N10=P$1,P10,R10))</f>
        <v>51</v>
      </c>
      <c r="N10" s="3" t="s">
        <v>5</v>
      </c>
      <c r="O10" s="5" t="s">
        <v>34</v>
      </c>
      <c r="P10" s="5">
        <f>IF($O10&gt;" ",IF(OR(P$1="",P$1=$N10),0+INDEX($C$3:$C$32,MATCH($O10,$B$3:$B$32,0),1)+INDEX($E$3:$E$32,MATCH($O10,$D$3:$D$32,0),1)+INDEX($G$3:$G$32,MATCH($O10,$F$3:$F$32,0),1)+INDEX($I$3:$I$32,MATCH($O10,$H$3:$H$32,0),1),""),"")</f>
      </c>
      <c r="Q10" s="6">
        <f t="shared" si="8"/>
      </c>
      <c r="R10" s="5">
        <f t="shared" si="4"/>
        <v>51</v>
      </c>
      <c r="S10" s="6">
        <f t="shared" si="5"/>
        <v>8</v>
      </c>
      <c r="T10" s="5">
        <f t="shared" si="9"/>
        <v>10</v>
      </c>
      <c r="U10" s="52">
        <f t="shared" si="10"/>
        <v>0</v>
      </c>
      <c r="V10" s="6">
        <f t="shared" si="11"/>
        <v>10</v>
      </c>
      <c r="AC10">
        <f t="shared" si="12"/>
        <v>0</v>
      </c>
      <c r="AE10">
        <f t="shared" si="13"/>
        <v>0</v>
      </c>
      <c r="AG10">
        <f t="shared" si="14"/>
        <v>0</v>
      </c>
      <c r="AI10">
        <f t="shared" si="15"/>
        <v>1</v>
      </c>
    </row>
    <row r="11" spans="1:35" ht="12.75" customHeight="1">
      <c r="A11" s="3">
        <f t="shared" si="16"/>
        <v>9</v>
      </c>
      <c r="B11" s="14" t="str">
        <f>IF(O11="","",O11)</f>
        <v>Richard</v>
      </c>
      <c r="C11" s="29">
        <v>14</v>
      </c>
      <c r="D11" s="18" t="str">
        <f ca="1" t="shared" si="0"/>
        <v>Tyler</v>
      </c>
      <c r="E11" s="29">
        <v>12</v>
      </c>
      <c r="F11" s="41" t="str">
        <f ca="1" t="shared" si="1"/>
        <v>Callum</v>
      </c>
      <c r="G11" s="34">
        <v>12</v>
      </c>
      <c r="H11" s="22" t="str">
        <f ca="1" t="shared" si="2"/>
        <v>Hayley</v>
      </c>
      <c r="I11" s="29">
        <v>14</v>
      </c>
      <c r="L11" s="117">
        <f t="shared" si="3"/>
        <v>0.0006944444444444445</v>
      </c>
      <c r="M11">
        <f t="shared" si="17"/>
        <v>58</v>
      </c>
      <c r="N11" s="3" t="s">
        <v>5</v>
      </c>
      <c r="O11" s="5" t="s">
        <v>38</v>
      </c>
      <c r="P11" s="5">
        <f>IF($O11&gt;" ",IF(OR(P$1="",P$1=$N11),0+INDEX($C$3:$C$32,MATCH($O11,$B$3:$B$32,0),1)+INDEX($E$3:$E$32,MATCH($O11,$D$3:$D$32,0),1)+INDEX($G$3:$G$32,MATCH($O11,$F$3:$F$32,0),1)+INDEX($I$3:$I$32,MATCH($O11,$H$3:$H$32,0),1),""),"")</f>
      </c>
      <c r="Q11" s="6">
        <f t="shared" si="8"/>
      </c>
      <c r="R11" s="5">
        <f t="shared" si="4"/>
        <v>58</v>
      </c>
      <c r="S11" s="6">
        <f t="shared" si="5"/>
        <v>2</v>
      </c>
      <c r="T11" s="5">
        <f t="shared" si="9"/>
        <v>17</v>
      </c>
      <c r="U11" s="9">
        <f t="shared" si="10"/>
        <v>4</v>
      </c>
      <c r="V11" s="6">
        <f t="shared" si="11"/>
        <v>21</v>
      </c>
      <c r="AC11">
        <f t="shared" si="12"/>
        <v>1</v>
      </c>
      <c r="AE11">
        <f t="shared" si="13"/>
        <v>0</v>
      </c>
      <c r="AG11">
        <f t="shared" si="14"/>
        <v>0</v>
      </c>
      <c r="AI11">
        <f t="shared" si="15"/>
        <v>1</v>
      </c>
    </row>
    <row r="12" spans="1:35" ht="12.75" customHeight="1">
      <c r="A12" s="3">
        <f t="shared" si="16"/>
        <v>10</v>
      </c>
      <c r="B12" s="14" t="str">
        <f>IF(O12="","",O12)</f>
        <v>Chris</v>
      </c>
      <c r="C12" s="29">
        <v>13</v>
      </c>
      <c r="D12" s="18" t="str">
        <f ca="1" t="shared" si="0"/>
        <v>Richard</v>
      </c>
      <c r="E12" s="29">
        <v>15</v>
      </c>
      <c r="F12" s="41" t="str">
        <f ca="1" t="shared" si="1"/>
        <v>Tyler</v>
      </c>
      <c r="G12" s="34">
        <v>14</v>
      </c>
      <c r="H12" s="22" t="str">
        <f ca="1" t="shared" si="2"/>
        <v>Callum</v>
      </c>
      <c r="I12" s="29">
        <v>13</v>
      </c>
      <c r="L12" s="117">
        <f t="shared" si="3"/>
        <v>0.0006944444444444445</v>
      </c>
      <c r="M12">
        <f t="shared" si="17"/>
        <v>52</v>
      </c>
      <c r="N12" s="3" t="s">
        <v>5</v>
      </c>
      <c r="O12" s="5" t="s">
        <v>39</v>
      </c>
      <c r="P12" s="5">
        <f>IF($O12&gt;" ",IF(OR(P$1="",P$1=$N12),0+INDEX($C$3:$C$32,MATCH($O12,$B$3:$B$32,0),1)+INDEX($E$3:$E$32,MATCH($O12,$D$3:$D$32,0),1)+INDEX($G$3:$G$32,MATCH($O12,$F$3:$F$32,0),1)+INDEX($I$3:$I$32,MATCH($O12,$H$3:$H$32,0),1),""),"")</f>
      </c>
      <c r="Q12" s="6">
        <f t="shared" si="8"/>
      </c>
      <c r="R12" s="5">
        <f t="shared" si="4"/>
        <v>52</v>
      </c>
      <c r="S12" s="6">
        <f t="shared" si="5"/>
        <v>7</v>
      </c>
      <c r="T12" s="5">
        <f t="shared" si="9"/>
        <v>11</v>
      </c>
      <c r="U12" s="52">
        <f t="shared" si="10"/>
        <v>1</v>
      </c>
      <c r="V12" s="6">
        <f t="shared" si="11"/>
        <v>12</v>
      </c>
      <c r="AC12">
        <f t="shared" si="12"/>
        <v>0</v>
      </c>
      <c r="AE12">
        <f t="shared" si="13"/>
        <v>1</v>
      </c>
      <c r="AG12">
        <f t="shared" si="14"/>
        <v>0</v>
      </c>
      <c r="AI12">
        <f t="shared" si="15"/>
        <v>0</v>
      </c>
    </row>
    <row r="13" spans="1:35" ht="12.75" customHeight="1">
      <c r="A13" s="3">
        <f t="shared" si="16"/>
        <v>11</v>
      </c>
      <c r="B13" s="14" t="str">
        <f>IF(O13="","",O13)</f>
        <v>Sarah E</v>
      </c>
      <c r="C13" s="29">
        <v>11</v>
      </c>
      <c r="D13" s="18" t="str">
        <f ca="1" t="shared" si="0"/>
        <v>Chris</v>
      </c>
      <c r="E13" s="29">
        <v>14</v>
      </c>
      <c r="F13" s="41" t="str">
        <f ca="1" t="shared" si="1"/>
        <v>Richard</v>
      </c>
      <c r="G13" s="34">
        <v>14</v>
      </c>
      <c r="H13" s="22" t="str">
        <f ca="1" t="shared" si="2"/>
        <v>Tyler</v>
      </c>
      <c r="I13" s="29">
        <v>13</v>
      </c>
      <c r="L13" s="117">
        <f t="shared" si="3"/>
        <v>0.0006944444444444445</v>
      </c>
      <c r="M13">
        <f t="shared" si="17"/>
        <v>47</v>
      </c>
      <c r="N13" s="3" t="s">
        <v>5</v>
      </c>
      <c r="O13" s="5" t="s">
        <v>108</v>
      </c>
      <c r="P13" s="5">
        <f>IF($O13&gt;" ",IF(OR(P$1="",P$1=$N13),0+INDEX($C$3:$C$32,MATCH($O13,$B$3:$B$32,0),1)+INDEX($E$3:$E$32,MATCH($O13,$D$3:$D$32,0),1)+INDEX($G$3:$G$32,MATCH($O13,$F$3:$F$32,0),1)+INDEX($I$3:$I$32,MATCH($O13,$H$3:$H$32,0),1),""),"")</f>
      </c>
      <c r="Q13" s="6">
        <f t="shared" si="8"/>
      </c>
      <c r="R13" s="5">
        <f t="shared" si="4"/>
        <v>47</v>
      </c>
      <c r="S13" s="6">
        <f t="shared" si="5"/>
        <v>11</v>
      </c>
      <c r="T13" s="5">
        <f t="shared" si="9"/>
        <v>7</v>
      </c>
      <c r="U13" s="52">
        <f t="shared" si="10"/>
        <v>0</v>
      </c>
      <c r="V13" s="6">
        <f t="shared" si="11"/>
        <v>7</v>
      </c>
      <c r="AC13">
        <f t="shared" si="12"/>
        <v>0</v>
      </c>
      <c r="AE13">
        <f t="shared" si="13"/>
        <v>1</v>
      </c>
      <c r="AG13">
        <f t="shared" si="14"/>
        <v>1</v>
      </c>
      <c r="AI13">
        <f t="shared" si="15"/>
        <v>0</v>
      </c>
    </row>
    <row r="14" spans="1:35" ht="12.75" customHeight="1">
      <c r="A14" s="3">
        <f t="shared" si="16"/>
        <v>12</v>
      </c>
      <c r="B14" s="14" t="str">
        <f>IF(O14="","",O14)</f>
        <v>Kev</v>
      </c>
      <c r="C14" s="29">
        <v>13</v>
      </c>
      <c r="D14" s="18" t="str">
        <f ca="1" t="shared" si="0"/>
        <v>Sarah E</v>
      </c>
      <c r="E14" s="29">
        <v>12</v>
      </c>
      <c r="F14" s="41" t="str">
        <f ca="1" t="shared" si="1"/>
        <v>Chris</v>
      </c>
      <c r="G14" s="34">
        <v>13</v>
      </c>
      <c r="H14" s="22" t="str">
        <f ca="1" t="shared" si="2"/>
        <v>Richard</v>
      </c>
      <c r="I14" s="29">
        <v>15</v>
      </c>
      <c r="L14" s="117">
        <f t="shared" si="3"/>
        <v>0.0006944444444444445</v>
      </c>
      <c r="M14">
        <f t="shared" si="17"/>
        <v>50</v>
      </c>
      <c r="N14" s="3" t="s">
        <v>5</v>
      </c>
      <c r="O14" s="5" t="s">
        <v>24</v>
      </c>
      <c r="P14" s="5">
        <f>IF($O14&gt;" ",IF(OR(P$1="",P$1=$N14),0+INDEX($C$3:$C$32,MATCH($O14,$B$3:$B$32,0),1)+INDEX($E$3:$E$32,MATCH($O14,$D$3:$D$32,0),1)+INDEX($G$3:$G$32,MATCH($O14,$F$3:$F$32,0),1)+INDEX($I$3:$I$32,MATCH($O14,$H$3:$H$32,0),1),""),"")</f>
      </c>
      <c r="Q14" s="6">
        <f t="shared" si="8"/>
      </c>
      <c r="R14" s="5">
        <f t="shared" si="4"/>
        <v>50</v>
      </c>
      <c r="S14" s="6">
        <f t="shared" si="5"/>
        <v>9</v>
      </c>
      <c r="T14" s="5">
        <f t="shared" si="9"/>
        <v>9</v>
      </c>
      <c r="U14" s="52">
        <f t="shared" si="10"/>
        <v>0</v>
      </c>
      <c r="V14" s="6">
        <f t="shared" si="11"/>
        <v>9</v>
      </c>
      <c r="AC14">
        <f t="shared" si="12"/>
        <v>0</v>
      </c>
      <c r="AE14">
        <f t="shared" si="13"/>
        <v>0</v>
      </c>
      <c r="AG14">
        <f t="shared" si="14"/>
        <v>0</v>
      </c>
      <c r="AI14">
        <f t="shared" si="15"/>
        <v>1</v>
      </c>
    </row>
    <row r="15" spans="1:35" ht="12.75" customHeight="1">
      <c r="A15" s="3">
        <f t="shared" si="16"/>
        <v>13</v>
      </c>
      <c r="B15" s="14" t="str">
        <f t="shared" si="6"/>
        <v>Ben</v>
      </c>
      <c r="C15" s="29">
        <v>14</v>
      </c>
      <c r="D15" s="18" t="str">
        <f ca="1" t="shared" si="0"/>
        <v>Kev</v>
      </c>
      <c r="E15" s="29">
        <v>13</v>
      </c>
      <c r="F15" s="41" t="str">
        <f ca="1" t="shared" si="1"/>
        <v>Sarah E</v>
      </c>
      <c r="G15" s="34">
        <v>12</v>
      </c>
      <c r="H15" s="22" t="str">
        <f ca="1" t="shared" si="2"/>
        <v>Chris</v>
      </c>
      <c r="I15" s="29">
        <v>12</v>
      </c>
      <c r="L15" s="117">
        <f t="shared" si="3"/>
        <v>0.0006944444444444445</v>
      </c>
      <c r="M15">
        <f t="shared" si="17"/>
        <v>59</v>
      </c>
      <c r="N15" s="3" t="s">
        <v>5</v>
      </c>
      <c r="O15" s="5" t="s">
        <v>31</v>
      </c>
      <c r="P15" s="5">
        <f t="shared" si="7"/>
      </c>
      <c r="Q15" s="6">
        <f t="shared" si="8"/>
      </c>
      <c r="R15" s="5">
        <f t="shared" si="4"/>
        <v>59</v>
      </c>
      <c r="S15" s="6">
        <f t="shared" si="5"/>
        <v>1</v>
      </c>
      <c r="T15" s="5">
        <f t="shared" si="9"/>
        <v>20</v>
      </c>
      <c r="U15" s="9">
        <f t="shared" si="10"/>
        <v>2</v>
      </c>
      <c r="V15" s="6">
        <f t="shared" si="11"/>
        <v>22</v>
      </c>
      <c r="AC15">
        <f t="shared" si="12"/>
        <v>1</v>
      </c>
      <c r="AE15">
        <f t="shared" si="13"/>
        <v>0</v>
      </c>
      <c r="AG15">
        <f t="shared" si="14"/>
        <v>0</v>
      </c>
      <c r="AI15">
        <f t="shared" si="15"/>
        <v>0</v>
      </c>
    </row>
    <row r="16" spans="1:35" ht="12.75" customHeight="1">
      <c r="A16" s="3">
        <f t="shared" si="16"/>
        <v>14</v>
      </c>
      <c r="B16" s="14" t="str">
        <f t="shared" si="6"/>
        <v>Chad</v>
      </c>
      <c r="C16" s="29">
        <v>15</v>
      </c>
      <c r="D16" s="18" t="str">
        <f ca="1" t="shared" si="0"/>
        <v>Ben</v>
      </c>
      <c r="E16" s="29">
        <v>15</v>
      </c>
      <c r="F16" s="41" t="str">
        <f ca="1" t="shared" si="1"/>
        <v>Kev</v>
      </c>
      <c r="G16" s="34">
        <v>13</v>
      </c>
      <c r="H16" s="22" t="str">
        <f ca="1" t="shared" si="2"/>
        <v>Sarah E</v>
      </c>
      <c r="I16" s="29">
        <v>12</v>
      </c>
      <c r="L16" s="117">
        <f t="shared" si="3"/>
        <v>0.0006944444444444445</v>
      </c>
      <c r="M16">
        <f t="shared" si="17"/>
        <v>56</v>
      </c>
      <c r="N16" s="3" t="s">
        <v>5</v>
      </c>
      <c r="O16" s="5" t="s">
        <v>26</v>
      </c>
      <c r="P16" s="5">
        <f t="shared" si="7"/>
      </c>
      <c r="Q16" s="6">
        <f t="shared" si="8"/>
      </c>
      <c r="R16" s="5">
        <f t="shared" si="4"/>
        <v>56</v>
      </c>
      <c r="S16" s="6">
        <f t="shared" si="5"/>
        <v>4</v>
      </c>
      <c r="T16" s="5">
        <f t="shared" si="9"/>
        <v>14</v>
      </c>
      <c r="U16" s="52">
        <f t="shared" si="10"/>
        <v>1</v>
      </c>
      <c r="V16" s="6">
        <f t="shared" si="11"/>
        <v>15</v>
      </c>
      <c r="AC16">
        <f t="shared" si="12"/>
        <v>1</v>
      </c>
      <c r="AE16">
        <f t="shared" si="13"/>
        <v>1</v>
      </c>
      <c r="AG16">
        <f t="shared" si="14"/>
        <v>0</v>
      </c>
      <c r="AI16">
        <f t="shared" si="15"/>
        <v>0</v>
      </c>
    </row>
    <row r="17" spans="1:35" ht="12.75" customHeight="1">
      <c r="A17" s="3">
        <f t="shared" si="16"/>
        <v>15</v>
      </c>
      <c r="B17" s="14" t="str">
        <f t="shared" si="6"/>
        <v>Karl</v>
      </c>
      <c r="C17" s="29">
        <v>17</v>
      </c>
      <c r="D17" s="18" t="str">
        <f ca="1" t="shared" si="0"/>
        <v>Chad</v>
      </c>
      <c r="E17" s="29">
        <v>14</v>
      </c>
      <c r="F17" s="41" t="str">
        <f ca="1" t="shared" si="1"/>
        <v>Ben</v>
      </c>
      <c r="G17" s="34">
        <v>15</v>
      </c>
      <c r="H17" s="22" t="str">
        <f ca="1" t="shared" si="2"/>
        <v>Kev</v>
      </c>
      <c r="I17" s="29">
        <v>11</v>
      </c>
      <c r="L17" s="117">
        <f t="shared" si="3"/>
        <v>0.0006944444444444445</v>
      </c>
      <c r="M17">
        <f t="shared" si="17"/>
        <v>69</v>
      </c>
      <c r="N17" s="3" t="s">
        <v>4</v>
      </c>
      <c r="O17" s="5" t="s">
        <v>10</v>
      </c>
      <c r="P17" s="5">
        <f t="shared" si="7"/>
        <v>69</v>
      </c>
      <c r="Q17" s="6">
        <f t="shared" si="8"/>
        <v>1</v>
      </c>
      <c r="R17" s="5">
        <f t="shared" si="4"/>
      </c>
      <c r="S17" s="6">
        <f t="shared" si="5"/>
      </c>
      <c r="T17" s="5">
        <f t="shared" si="9"/>
        <v>20</v>
      </c>
      <c r="U17" s="52">
        <f t="shared" si="10"/>
        <v>4</v>
      </c>
      <c r="V17" s="6">
        <f t="shared" si="11"/>
        <v>24</v>
      </c>
      <c r="AC17">
        <f t="shared" si="12"/>
        <v>1</v>
      </c>
      <c r="AE17">
        <f t="shared" si="13"/>
        <v>0</v>
      </c>
      <c r="AG17">
        <f t="shared" si="14"/>
        <v>0</v>
      </c>
      <c r="AI17">
        <f t="shared" si="15"/>
        <v>0</v>
      </c>
    </row>
    <row r="18" spans="1:35" ht="12.75" customHeight="1">
      <c r="A18" s="3">
        <f t="shared" si="16"/>
        <v>16</v>
      </c>
      <c r="B18" s="14" t="str">
        <f t="shared" si="6"/>
        <v>Dave G</v>
      </c>
      <c r="C18" s="29">
        <v>17</v>
      </c>
      <c r="D18" s="18" t="str">
        <f ca="1" t="shared" si="0"/>
        <v>Karl</v>
      </c>
      <c r="E18" s="29">
        <v>18</v>
      </c>
      <c r="F18" s="41" t="str">
        <f ca="1" t="shared" si="1"/>
        <v>Chad</v>
      </c>
      <c r="G18" s="34">
        <v>14</v>
      </c>
      <c r="H18" s="22" t="str">
        <f aca="true" ca="1" t="shared" si="18" ref="H18:H32">IF($A18="","",IF($A18&gt;I$1,INDIRECT("B"&amp;$A18-I$1+2,TRUE),INDIRECT("B"&amp;$O$1-I$1+$A18+2,TRUE)))</f>
        <v>Ben</v>
      </c>
      <c r="I18" s="29">
        <v>15</v>
      </c>
      <c r="L18" s="117">
        <f t="shared" si="3"/>
        <v>0.0006944444444444445</v>
      </c>
      <c r="M18">
        <f t="shared" si="17"/>
        <v>63</v>
      </c>
      <c r="N18" s="3" t="s">
        <v>4</v>
      </c>
      <c r="O18" s="5" t="s">
        <v>25</v>
      </c>
      <c r="P18" s="5">
        <f t="shared" si="7"/>
        <v>63</v>
      </c>
      <c r="Q18" s="6">
        <f t="shared" si="8"/>
        <v>2</v>
      </c>
      <c r="R18" s="5">
        <f t="shared" si="4"/>
      </c>
      <c r="S18" s="6">
        <f t="shared" si="5"/>
      </c>
      <c r="T18" s="5">
        <f t="shared" si="9"/>
        <v>17</v>
      </c>
      <c r="U18" s="52">
        <f t="shared" si="10"/>
        <v>0</v>
      </c>
      <c r="V18" s="6">
        <f t="shared" si="11"/>
        <v>17</v>
      </c>
      <c r="AC18">
        <f t="shared" si="12"/>
        <v>0</v>
      </c>
      <c r="AE18">
        <f t="shared" si="13"/>
        <v>1</v>
      </c>
      <c r="AG18">
        <f t="shared" si="14"/>
        <v>0</v>
      </c>
      <c r="AI18">
        <f t="shared" si="15"/>
        <v>0</v>
      </c>
    </row>
    <row r="19" spans="1:35" ht="12.75" customHeight="1">
      <c r="A19" s="3">
        <f t="shared" si="16"/>
      </c>
      <c r="B19" s="14">
        <f t="shared" si="6"/>
      </c>
      <c r="C19" s="29"/>
      <c r="D19" s="18">
        <f aca="true" ca="1" t="shared" si="19" ref="D19:D32">IF($A19="","",IF($A19&gt;E$1,INDIRECT("B"&amp;$A19-E$1+2,TRUE),INDIRECT("B"&amp;$O$1-E$1+$A19+2,TRUE)))</f>
      </c>
      <c r="E19" s="29"/>
      <c r="F19" s="41">
        <f aca="true" ca="1" t="shared" si="20" ref="F19:F32">IF($A19="","",IF($A19&gt;G$1,INDIRECT("B"&amp;$A19-G$1+2,TRUE),INDIRECT("B"&amp;$O$1-G$1+$A19+2,TRUE)))</f>
      </c>
      <c r="G19" s="34"/>
      <c r="H19" s="22">
        <f ca="1" t="shared" si="18"/>
      </c>
      <c r="I19" s="29"/>
      <c r="L19" s="117">
        <f t="shared" si="3"/>
        <v>0.0006944444444444445</v>
      </c>
      <c r="M19">
        <f t="shared" si="17"/>
      </c>
      <c r="N19" s="3"/>
      <c r="O19" s="5"/>
      <c r="P19" s="5">
        <f t="shared" si="7"/>
      </c>
      <c r="Q19" s="6">
        <f t="shared" si="8"/>
      </c>
      <c r="R19" s="5">
        <f t="shared" si="4"/>
      </c>
      <c r="S19" s="6">
        <f t="shared" si="5"/>
      </c>
      <c r="T19" s="5">
        <f t="shared" si="9"/>
      </c>
      <c r="U19" s="52">
        <f t="shared" si="10"/>
      </c>
      <c r="V19" s="6">
        <f t="shared" si="11"/>
      </c>
      <c r="AC19">
        <f t="shared" si="12"/>
      </c>
      <c r="AE19">
        <f t="shared" si="13"/>
      </c>
      <c r="AG19">
        <f t="shared" si="14"/>
      </c>
      <c r="AI19">
        <f t="shared" si="15"/>
      </c>
    </row>
    <row r="20" spans="1:35" ht="12.75" customHeight="1">
      <c r="A20" s="3">
        <f t="shared" si="16"/>
      </c>
      <c r="B20" s="14">
        <f t="shared" si="6"/>
      </c>
      <c r="C20" s="29"/>
      <c r="D20" s="18">
        <f ca="1" t="shared" si="19"/>
      </c>
      <c r="E20" s="29"/>
      <c r="F20" s="41">
        <f ca="1" t="shared" si="20"/>
      </c>
      <c r="G20" s="34"/>
      <c r="H20" s="22">
        <f ca="1" t="shared" si="18"/>
      </c>
      <c r="I20" s="29"/>
      <c r="L20" s="117">
        <f t="shared" si="3"/>
        <v>0.0006944444444444445</v>
      </c>
      <c r="M20">
        <f t="shared" si="17"/>
      </c>
      <c r="N20" s="3"/>
      <c r="O20" s="5"/>
      <c r="P20" s="5">
        <f t="shared" si="7"/>
      </c>
      <c r="Q20" s="6">
        <f t="shared" si="8"/>
      </c>
      <c r="R20" s="5">
        <f t="shared" si="4"/>
      </c>
      <c r="S20" s="6">
        <f t="shared" si="5"/>
      </c>
      <c r="T20" s="5">
        <f t="shared" si="9"/>
      </c>
      <c r="U20" s="9">
        <f t="shared" si="10"/>
      </c>
      <c r="V20" s="6">
        <f t="shared" si="11"/>
      </c>
      <c r="AC20">
        <f t="shared" si="12"/>
      </c>
      <c r="AE20">
        <f t="shared" si="13"/>
      </c>
      <c r="AG20">
        <f t="shared" si="14"/>
      </c>
      <c r="AI20">
        <f t="shared" si="15"/>
      </c>
    </row>
    <row r="21" spans="1:35" ht="12.75" customHeight="1">
      <c r="A21" s="3">
        <f t="shared" si="16"/>
      </c>
      <c r="B21" s="14">
        <f t="shared" si="6"/>
      </c>
      <c r="C21" s="29"/>
      <c r="D21" s="18">
        <f ca="1" t="shared" si="19"/>
      </c>
      <c r="E21" s="29"/>
      <c r="F21" s="41">
        <f ca="1" t="shared" si="20"/>
      </c>
      <c r="G21" s="34"/>
      <c r="H21" s="22">
        <f ca="1" t="shared" si="18"/>
      </c>
      <c r="I21" s="29"/>
      <c r="L21" s="117">
        <f t="shared" si="3"/>
        <v>0.0006944444444444445</v>
      </c>
      <c r="M21">
        <f t="shared" si="17"/>
      </c>
      <c r="N21" s="3"/>
      <c r="O21" s="5"/>
      <c r="P21" s="5">
        <f t="shared" si="7"/>
      </c>
      <c r="Q21" s="6">
        <f t="shared" si="8"/>
      </c>
      <c r="R21" s="5">
        <f t="shared" si="4"/>
      </c>
      <c r="S21" s="6">
        <f t="shared" si="5"/>
      </c>
      <c r="T21" s="5">
        <f t="shared" si="9"/>
      </c>
      <c r="U21" s="52">
        <f t="shared" si="10"/>
      </c>
      <c r="V21" s="6">
        <f t="shared" si="11"/>
      </c>
      <c r="AC21">
        <f t="shared" si="12"/>
      </c>
      <c r="AE21">
        <f t="shared" si="13"/>
      </c>
      <c r="AG21">
        <f t="shared" si="14"/>
      </c>
      <c r="AI21">
        <f t="shared" si="15"/>
      </c>
    </row>
    <row r="22" spans="1:35" ht="12.75" customHeight="1">
      <c r="A22" s="3">
        <f>IF(B22="","",A13+1)</f>
      </c>
      <c r="B22" s="14">
        <f t="shared" si="6"/>
      </c>
      <c r="C22" s="29"/>
      <c r="D22" s="18">
        <f ca="1" t="shared" si="19"/>
      </c>
      <c r="E22" s="29"/>
      <c r="F22" s="41">
        <f ca="1" t="shared" si="20"/>
      </c>
      <c r="G22" s="34"/>
      <c r="H22" s="22">
        <f ca="1" t="shared" si="18"/>
      </c>
      <c r="I22" s="29"/>
      <c r="L22" s="117">
        <f t="shared" si="3"/>
        <v>0.0006944444444444445</v>
      </c>
      <c r="M22">
        <f t="shared" si="17"/>
      </c>
      <c r="N22" s="3"/>
      <c r="O22" s="5"/>
      <c r="P22" s="5">
        <f t="shared" si="7"/>
      </c>
      <c r="Q22" s="6">
        <f t="shared" si="8"/>
      </c>
      <c r="R22" s="5">
        <f t="shared" si="4"/>
      </c>
      <c r="S22" s="6">
        <f t="shared" si="5"/>
      </c>
      <c r="T22" s="5">
        <f t="shared" si="9"/>
      </c>
      <c r="U22" s="52">
        <f t="shared" si="10"/>
      </c>
      <c r="V22" s="6">
        <f t="shared" si="11"/>
      </c>
      <c r="AC22">
        <f t="shared" si="12"/>
      </c>
      <c r="AE22">
        <f t="shared" si="13"/>
      </c>
      <c r="AG22">
        <f t="shared" si="14"/>
      </c>
      <c r="AI22">
        <f t="shared" si="15"/>
      </c>
    </row>
    <row r="23" spans="1:35" ht="12.75" customHeight="1">
      <c r="A23" s="3">
        <f>IF(B23="","",A14+1)</f>
      </c>
      <c r="B23" s="14">
        <f t="shared" si="6"/>
      </c>
      <c r="C23" s="29"/>
      <c r="D23" s="18">
        <f ca="1" t="shared" si="19"/>
      </c>
      <c r="E23" s="29"/>
      <c r="F23" s="41">
        <f ca="1" t="shared" si="20"/>
      </c>
      <c r="G23" s="34"/>
      <c r="H23" s="22">
        <f ca="1" t="shared" si="18"/>
      </c>
      <c r="I23" s="29"/>
      <c r="L23" s="117">
        <f t="shared" si="3"/>
        <v>0.0006944444444444445</v>
      </c>
      <c r="M23">
        <f t="shared" si="17"/>
      </c>
      <c r="N23" s="3"/>
      <c r="O23" s="5"/>
      <c r="P23" s="5">
        <f t="shared" si="7"/>
      </c>
      <c r="Q23" s="6">
        <f t="shared" si="8"/>
      </c>
      <c r="R23" s="5">
        <f t="shared" si="4"/>
      </c>
      <c r="S23" s="6">
        <f t="shared" si="5"/>
      </c>
      <c r="T23" s="5">
        <f t="shared" si="9"/>
      </c>
      <c r="U23" s="52">
        <f t="shared" si="10"/>
      </c>
      <c r="V23" s="6">
        <f t="shared" si="11"/>
      </c>
      <c r="AC23">
        <f t="shared" si="12"/>
      </c>
      <c r="AE23">
        <f t="shared" si="13"/>
      </c>
      <c r="AG23">
        <f t="shared" si="14"/>
      </c>
      <c r="AI23">
        <f t="shared" si="15"/>
      </c>
    </row>
    <row r="24" spans="1:35" ht="12.75" customHeight="1">
      <c r="A24" s="3">
        <f>IF(B24="","",A15+1)</f>
      </c>
      <c r="B24" s="14">
        <f t="shared" si="6"/>
      </c>
      <c r="C24" s="29"/>
      <c r="D24" s="18">
        <f ca="1" t="shared" si="19"/>
      </c>
      <c r="E24" s="29"/>
      <c r="F24" s="41">
        <f ca="1" t="shared" si="20"/>
      </c>
      <c r="G24" s="34"/>
      <c r="H24" s="22">
        <f ca="1" t="shared" si="18"/>
      </c>
      <c r="I24" s="29"/>
      <c r="L24" s="117">
        <f t="shared" si="3"/>
        <v>0.0006944444444444445</v>
      </c>
      <c r="M24">
        <f t="shared" si="17"/>
      </c>
      <c r="N24" s="3"/>
      <c r="O24" s="5"/>
      <c r="P24" s="5">
        <f t="shared" si="7"/>
      </c>
      <c r="Q24" s="6">
        <f t="shared" si="8"/>
      </c>
      <c r="R24" s="5">
        <f t="shared" si="4"/>
      </c>
      <c r="S24" s="6">
        <f t="shared" si="5"/>
      </c>
      <c r="T24" s="5">
        <f t="shared" si="9"/>
      </c>
      <c r="U24" s="52">
        <f t="shared" si="10"/>
      </c>
      <c r="V24" s="6">
        <f t="shared" si="11"/>
      </c>
      <c r="AC24">
        <f t="shared" si="12"/>
      </c>
      <c r="AE24">
        <f t="shared" si="13"/>
      </c>
      <c r="AG24">
        <f t="shared" si="14"/>
      </c>
      <c r="AI24">
        <f t="shared" si="15"/>
      </c>
    </row>
    <row r="25" spans="1:35" ht="12.75" customHeight="1">
      <c r="A25" s="3">
        <f>IF(B25="","",A16+1)</f>
      </c>
      <c r="B25" s="14">
        <f t="shared" si="6"/>
      </c>
      <c r="C25" s="29"/>
      <c r="D25" s="18">
        <f ca="1" t="shared" si="19"/>
      </c>
      <c r="E25" s="29"/>
      <c r="F25" s="41">
        <f ca="1" t="shared" si="20"/>
      </c>
      <c r="G25" s="34"/>
      <c r="H25" s="22">
        <f ca="1" t="shared" si="18"/>
      </c>
      <c r="I25" s="29"/>
      <c r="L25" s="117">
        <f t="shared" si="3"/>
        <v>0.0006944444444444445</v>
      </c>
      <c r="M25">
        <f t="shared" si="17"/>
      </c>
      <c r="N25" s="3"/>
      <c r="O25" s="5"/>
      <c r="P25" s="5">
        <f t="shared" si="7"/>
      </c>
      <c r="Q25" s="6">
        <f t="shared" si="8"/>
      </c>
      <c r="R25" s="5">
        <f t="shared" si="4"/>
      </c>
      <c r="S25" s="6">
        <f t="shared" si="5"/>
      </c>
      <c r="T25" s="5">
        <f t="shared" si="9"/>
      </c>
      <c r="U25" s="52">
        <f t="shared" si="10"/>
      </c>
      <c r="V25" s="6">
        <f t="shared" si="11"/>
      </c>
      <c r="AC25">
        <f t="shared" si="12"/>
      </c>
      <c r="AE25">
        <f t="shared" si="13"/>
      </c>
      <c r="AG25">
        <f t="shared" si="14"/>
      </c>
      <c r="AI25">
        <f t="shared" si="15"/>
      </c>
    </row>
    <row r="26" spans="1:35" ht="12.75" customHeight="1">
      <c r="A26" s="3">
        <f>IF(B26="","",A17+1)</f>
      </c>
      <c r="B26" s="14">
        <f t="shared" si="6"/>
      </c>
      <c r="C26" s="29"/>
      <c r="D26" s="18">
        <f ca="1" t="shared" si="19"/>
      </c>
      <c r="E26" s="29"/>
      <c r="F26" s="41">
        <f ca="1" t="shared" si="20"/>
      </c>
      <c r="G26" s="34"/>
      <c r="H26" s="22">
        <f ca="1" t="shared" si="18"/>
      </c>
      <c r="I26" s="29"/>
      <c r="L26" s="117">
        <f t="shared" si="3"/>
        <v>0.0006944444444444445</v>
      </c>
      <c r="M26">
        <f t="shared" si="17"/>
      </c>
      <c r="N26" s="3"/>
      <c r="O26" s="5"/>
      <c r="P26" s="5">
        <f t="shared" si="7"/>
      </c>
      <c r="Q26" s="6">
        <f t="shared" si="8"/>
      </c>
      <c r="R26" s="5">
        <f t="shared" si="4"/>
      </c>
      <c r="S26" s="6">
        <f t="shared" si="5"/>
      </c>
      <c r="T26" s="5">
        <f t="shared" si="9"/>
      </c>
      <c r="U26" s="52">
        <f t="shared" si="10"/>
      </c>
      <c r="V26" s="6">
        <f t="shared" si="11"/>
      </c>
      <c r="AC26">
        <f t="shared" si="12"/>
      </c>
      <c r="AE26">
        <f t="shared" si="13"/>
      </c>
      <c r="AG26">
        <f t="shared" si="14"/>
      </c>
      <c r="AI26">
        <f t="shared" si="15"/>
      </c>
    </row>
    <row r="27" spans="1:35" ht="12.75" customHeight="1">
      <c r="A27" s="3">
        <f aca="true" t="shared" si="21" ref="A27:A32">IF(B27="","",A18+1)</f>
      </c>
      <c r="B27" s="14">
        <f aca="true" t="shared" si="22" ref="B27:B32">IF(O27="","",O27)</f>
      </c>
      <c r="C27" s="29"/>
      <c r="D27" s="18">
        <f ca="1" t="shared" si="19"/>
      </c>
      <c r="E27" s="29"/>
      <c r="F27" s="41">
        <f ca="1" t="shared" si="20"/>
      </c>
      <c r="G27" s="34"/>
      <c r="H27" s="22">
        <f ca="1" t="shared" si="18"/>
      </c>
      <c r="I27" s="29"/>
      <c r="L27" s="117">
        <f t="shared" si="3"/>
        <v>0.0006944444444444445</v>
      </c>
      <c r="M27">
        <f t="shared" si="17"/>
      </c>
      <c r="N27" s="3"/>
      <c r="O27" s="5"/>
      <c r="P27" s="5">
        <f t="shared" si="7"/>
      </c>
      <c r="Q27" s="6">
        <f t="shared" si="8"/>
      </c>
      <c r="R27" s="5">
        <f t="shared" si="4"/>
      </c>
      <c r="S27" s="6">
        <f t="shared" si="5"/>
      </c>
      <c r="T27" s="5">
        <f aca="true" t="shared" si="23" ref="T27:T32">IF(N27="","",IF(N27=$P$1,IF(Q27=1,20,IF(Q27=2,17,18-Q27)),IF(S27=1,20,IF(S27=2,17,18-S27))))</f>
      </c>
      <c r="U27" s="52">
        <f t="shared" si="10"/>
      </c>
      <c r="V27" s="6">
        <f t="shared" si="11"/>
      </c>
      <c r="AC27">
        <f t="shared" si="12"/>
      </c>
      <c r="AE27">
        <f t="shared" si="13"/>
      </c>
      <c r="AG27">
        <f t="shared" si="14"/>
      </c>
      <c r="AI27">
        <f t="shared" si="15"/>
      </c>
    </row>
    <row r="28" spans="1:35" ht="12.75" customHeight="1">
      <c r="A28" s="3">
        <f t="shared" si="21"/>
      </c>
      <c r="B28" s="14">
        <f t="shared" si="22"/>
      </c>
      <c r="C28" s="29"/>
      <c r="D28" s="18">
        <f ca="1" t="shared" si="19"/>
      </c>
      <c r="E28" s="29"/>
      <c r="F28" s="41">
        <f ca="1" t="shared" si="20"/>
      </c>
      <c r="G28" s="34"/>
      <c r="H28" s="22">
        <f ca="1" t="shared" si="18"/>
      </c>
      <c r="I28" s="29"/>
      <c r="L28" s="117">
        <f t="shared" si="3"/>
        <v>0.0006944444444444445</v>
      </c>
      <c r="M28">
        <f t="shared" si="17"/>
      </c>
      <c r="N28" s="3"/>
      <c r="O28" s="5"/>
      <c r="P28" s="5">
        <f t="shared" si="7"/>
      </c>
      <c r="Q28" s="6">
        <f t="shared" si="8"/>
      </c>
      <c r="R28" s="5">
        <f t="shared" si="4"/>
      </c>
      <c r="S28" s="6">
        <f t="shared" si="5"/>
      </c>
      <c r="T28" s="5">
        <f t="shared" si="23"/>
      </c>
      <c r="U28" s="52">
        <f t="shared" si="10"/>
      </c>
      <c r="V28" s="6">
        <f t="shared" si="11"/>
      </c>
      <c r="AC28">
        <f t="shared" si="12"/>
      </c>
      <c r="AE28">
        <f t="shared" si="13"/>
      </c>
      <c r="AG28">
        <f t="shared" si="14"/>
      </c>
      <c r="AI28">
        <f t="shared" si="15"/>
      </c>
    </row>
    <row r="29" spans="1:35" ht="12.75" customHeight="1">
      <c r="A29" s="3">
        <f t="shared" si="21"/>
      </c>
      <c r="B29" s="14">
        <f t="shared" si="22"/>
      </c>
      <c r="C29" s="29"/>
      <c r="D29" s="18">
        <f ca="1" t="shared" si="19"/>
      </c>
      <c r="E29" s="29"/>
      <c r="F29" s="41">
        <f ca="1" t="shared" si="20"/>
      </c>
      <c r="G29" s="34"/>
      <c r="H29" s="22">
        <f ca="1" t="shared" si="18"/>
      </c>
      <c r="I29" s="29"/>
      <c r="L29" s="117">
        <f t="shared" si="3"/>
        <v>0.0006944444444444445</v>
      </c>
      <c r="M29">
        <f t="shared" si="17"/>
      </c>
      <c r="N29" s="3"/>
      <c r="O29" s="5"/>
      <c r="P29" s="5">
        <f t="shared" si="7"/>
      </c>
      <c r="Q29" s="6">
        <f t="shared" si="8"/>
      </c>
      <c r="R29" s="5">
        <f t="shared" si="4"/>
      </c>
      <c r="S29" s="6">
        <f t="shared" si="5"/>
      </c>
      <c r="T29" s="5">
        <f t="shared" si="23"/>
      </c>
      <c r="U29" s="52">
        <f t="shared" si="10"/>
      </c>
      <c r="V29" s="6">
        <f t="shared" si="11"/>
      </c>
      <c r="AC29">
        <f t="shared" si="12"/>
      </c>
      <c r="AE29">
        <f t="shared" si="13"/>
      </c>
      <c r="AG29">
        <f t="shared" si="14"/>
      </c>
      <c r="AI29">
        <f t="shared" si="15"/>
      </c>
    </row>
    <row r="30" spans="1:35" ht="12.75" customHeight="1">
      <c r="A30" s="3">
        <f t="shared" si="21"/>
      </c>
      <c r="B30" s="14">
        <f t="shared" si="22"/>
      </c>
      <c r="C30" s="29"/>
      <c r="D30" s="18">
        <f ca="1" t="shared" si="19"/>
      </c>
      <c r="E30" s="29"/>
      <c r="F30" s="41">
        <f ca="1" t="shared" si="20"/>
      </c>
      <c r="G30" s="34"/>
      <c r="H30" s="22">
        <f ca="1" t="shared" si="18"/>
      </c>
      <c r="I30" s="29"/>
      <c r="L30" s="117">
        <f t="shared" si="3"/>
        <v>0.0006944444444444445</v>
      </c>
      <c r="M30">
        <f t="shared" si="17"/>
      </c>
      <c r="N30" s="3"/>
      <c r="O30" s="5"/>
      <c r="P30" s="5">
        <f t="shared" si="7"/>
      </c>
      <c r="Q30" s="6">
        <f t="shared" si="8"/>
      </c>
      <c r="R30" s="5">
        <f t="shared" si="4"/>
      </c>
      <c r="S30" s="6">
        <f t="shared" si="5"/>
      </c>
      <c r="T30" s="5">
        <f t="shared" si="23"/>
      </c>
      <c r="U30" s="52">
        <f t="shared" si="10"/>
      </c>
      <c r="V30" s="6">
        <f t="shared" si="11"/>
      </c>
      <c r="AC30">
        <f t="shared" si="12"/>
      </c>
      <c r="AE30">
        <f t="shared" si="13"/>
      </c>
      <c r="AG30">
        <f t="shared" si="14"/>
      </c>
      <c r="AI30">
        <f t="shared" si="15"/>
      </c>
    </row>
    <row r="31" spans="1:35" ht="12.75" customHeight="1">
      <c r="A31" s="3">
        <f t="shared" si="21"/>
      </c>
      <c r="B31" s="14">
        <f t="shared" si="22"/>
      </c>
      <c r="C31" s="29"/>
      <c r="D31" s="18">
        <f ca="1" t="shared" si="19"/>
      </c>
      <c r="E31" s="29"/>
      <c r="F31" s="41">
        <f ca="1" t="shared" si="20"/>
      </c>
      <c r="G31" s="34"/>
      <c r="H31" s="22">
        <f ca="1" t="shared" si="18"/>
      </c>
      <c r="I31" s="29"/>
      <c r="L31" s="117">
        <f t="shared" si="3"/>
        <v>0.0006944444444444445</v>
      </c>
      <c r="M31">
        <f t="shared" si="17"/>
      </c>
      <c r="N31" s="3"/>
      <c r="O31" s="5"/>
      <c r="P31" s="5">
        <f t="shared" si="7"/>
      </c>
      <c r="Q31" s="6">
        <f t="shared" si="8"/>
      </c>
      <c r="R31" s="5">
        <f t="shared" si="4"/>
      </c>
      <c r="S31" s="6">
        <f t="shared" si="5"/>
      </c>
      <c r="T31" s="5">
        <f t="shared" si="23"/>
      </c>
      <c r="U31" s="52">
        <f t="shared" si="10"/>
      </c>
      <c r="V31" s="6">
        <f t="shared" si="11"/>
      </c>
      <c r="AC31">
        <f t="shared" si="12"/>
      </c>
      <c r="AE31">
        <f t="shared" si="13"/>
      </c>
      <c r="AG31">
        <f t="shared" si="14"/>
      </c>
      <c r="AI31">
        <f t="shared" si="15"/>
      </c>
    </row>
    <row r="32" spans="1:35" ht="12.75" customHeight="1">
      <c r="A32" s="10">
        <f t="shared" si="21"/>
      </c>
      <c r="B32" s="15">
        <f t="shared" si="22"/>
      </c>
      <c r="C32" s="30"/>
      <c r="D32" s="19">
        <f ca="1" t="shared" si="19"/>
      </c>
      <c r="E32" s="30"/>
      <c r="F32" s="42">
        <f ca="1" t="shared" si="20"/>
      </c>
      <c r="G32" s="37"/>
      <c r="H32" s="23">
        <f ca="1" t="shared" si="18"/>
      </c>
      <c r="I32" s="30"/>
      <c r="L32" s="117">
        <f t="shared" si="3"/>
        <v>0.0006944444444444445</v>
      </c>
      <c r="M32">
        <f t="shared" si="17"/>
      </c>
      <c r="N32" s="10"/>
      <c r="O32" s="7"/>
      <c r="P32" s="7">
        <f t="shared" si="7"/>
      </c>
      <c r="Q32" s="8">
        <f t="shared" si="8"/>
      </c>
      <c r="R32" s="7">
        <f t="shared" si="4"/>
      </c>
      <c r="S32" s="8">
        <f t="shared" si="5"/>
      </c>
      <c r="T32" s="7">
        <f t="shared" si="23"/>
      </c>
      <c r="U32" s="152">
        <f t="shared" si="10"/>
      </c>
      <c r="V32" s="8">
        <f t="shared" si="11"/>
      </c>
      <c r="AC32">
        <f t="shared" si="12"/>
      </c>
      <c r="AE32">
        <f t="shared" si="13"/>
      </c>
      <c r="AG32">
        <f t="shared" si="14"/>
      </c>
      <c r="AI32">
        <f t="shared" si="15"/>
      </c>
    </row>
    <row r="33" ht="12.75" customHeight="1">
      <c r="P33" t="s">
        <v>41</v>
      </c>
    </row>
    <row r="34" spans="1:9" ht="12.75">
      <c r="A34" s="9"/>
      <c r="B34" s="9"/>
      <c r="C34" s="9"/>
      <c r="D34" s="9"/>
      <c r="E34" s="9"/>
      <c r="F34" s="9"/>
      <c r="I34" t="s">
        <v>41</v>
      </c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9"/>
      <c r="C36" s="9"/>
      <c r="D36" s="9"/>
      <c r="E36" s="9"/>
      <c r="F36" s="9"/>
    </row>
    <row r="37" spans="1:6" ht="12.75">
      <c r="A37" s="9"/>
      <c r="B37" s="9"/>
      <c r="C37" s="9"/>
      <c r="D37" s="9"/>
      <c r="E37" s="9"/>
      <c r="F37" s="9"/>
    </row>
    <row r="38" spans="1:6" ht="12.75">
      <c r="A38" s="9"/>
      <c r="B38" s="9"/>
      <c r="C38" s="9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</sheetData>
  <sheetProtection sheet="1" objects="1" scenarios="1" selectLockedCells="1"/>
  <mergeCells count="3">
    <mergeCell ref="T1:V1"/>
    <mergeCell ref="P1:Q1"/>
    <mergeCell ref="R1:S1"/>
  </mergeCells>
  <printOptions/>
  <pageMargins left="0.75" right="0.75" top="1" bottom="1" header="0.5" footer="0.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FFFF"/>
  </sheetPr>
  <dimension ref="A1:AI40"/>
  <sheetViews>
    <sheetView zoomScalePageLayoutView="0" workbookViewId="0" topLeftCell="B1">
      <selection activeCell="I3" sqref="I3"/>
    </sheetView>
  </sheetViews>
  <sheetFormatPr defaultColWidth="9.140625" defaultRowHeight="12.75"/>
  <cols>
    <col min="10" max="12" width="9.140625" style="0" hidden="1" customWidth="1"/>
    <col min="13" max="13" width="15.00390625" style="0" hidden="1" customWidth="1"/>
    <col min="14" max="14" width="9.140625" style="61" customWidth="1"/>
  </cols>
  <sheetData>
    <row r="1" spans="1:26" ht="12.75">
      <c r="A1" s="1"/>
      <c r="B1" s="139" t="s">
        <v>89</v>
      </c>
      <c r="C1" s="51"/>
      <c r="D1" s="140" t="s">
        <v>90</v>
      </c>
      <c r="E1" s="49">
        <f>CEILING(O1*3/4,1)</f>
        <v>9</v>
      </c>
      <c r="F1" s="141" t="s">
        <v>91</v>
      </c>
      <c r="G1" s="48">
        <f>CEILING(O1/4,1)</f>
        <v>3</v>
      </c>
      <c r="H1" s="142" t="s">
        <v>92</v>
      </c>
      <c r="I1" s="50">
        <f>FLOOR(O1*2/4,1)</f>
        <v>6</v>
      </c>
      <c r="J1" s="38"/>
      <c r="K1" s="1"/>
      <c r="L1" s="136">
        <v>0.001388888888888889</v>
      </c>
      <c r="M1" s="1"/>
      <c r="N1" s="57">
        <v>0.0020833333333333333</v>
      </c>
      <c r="O1" s="1">
        <f>COUNTA(O3:O32)</f>
        <v>12</v>
      </c>
      <c r="P1" s="79"/>
      <c r="Q1">
        <f>IF(SUM(P3:P32)&gt;0,MEDIAN(P3:P32),"")</f>
        <v>73.5</v>
      </c>
      <c r="R1" s="54"/>
      <c r="S1" s="55" t="s">
        <v>15</v>
      </c>
      <c r="T1" s="56"/>
      <c r="U1" s="191" t="s">
        <v>11</v>
      </c>
      <c r="V1" s="191"/>
      <c r="W1" s="192"/>
      <c r="X1" s="45">
        <f>COUNT(X3:X32)</f>
        <v>1</v>
      </c>
      <c r="Y1" s="53" t="s">
        <v>67</v>
      </c>
      <c r="Z1" s="38"/>
    </row>
    <row r="2" spans="1:26" ht="12.75">
      <c r="A2" s="1" t="s">
        <v>0</v>
      </c>
      <c r="B2" s="12" t="s">
        <v>1</v>
      </c>
      <c r="C2" s="12" t="s">
        <v>2</v>
      </c>
      <c r="D2" s="16" t="s">
        <v>1</v>
      </c>
      <c r="E2" s="16" t="s">
        <v>2</v>
      </c>
      <c r="F2" s="24" t="s">
        <v>1</v>
      </c>
      <c r="G2" s="35" t="s">
        <v>2</v>
      </c>
      <c r="H2" s="43" t="s">
        <v>1</v>
      </c>
      <c r="I2" s="44" t="s">
        <v>2</v>
      </c>
      <c r="J2" s="38"/>
      <c r="K2" s="1"/>
      <c r="L2" s="1"/>
      <c r="M2" s="1"/>
      <c r="N2" s="57" t="s">
        <v>47</v>
      </c>
      <c r="O2" s="1" t="s">
        <v>1</v>
      </c>
      <c r="P2" s="1" t="s">
        <v>2</v>
      </c>
      <c r="Q2" s="45" t="s">
        <v>6</v>
      </c>
      <c r="R2" s="2" t="s">
        <v>46</v>
      </c>
      <c r="S2" s="11" t="s">
        <v>16</v>
      </c>
      <c r="T2" s="73" t="s">
        <v>17</v>
      </c>
      <c r="U2" s="47" t="s">
        <v>12</v>
      </c>
      <c r="V2" s="32" t="s">
        <v>13</v>
      </c>
      <c r="W2" s="47" t="s">
        <v>14</v>
      </c>
      <c r="X2" s="32" t="s">
        <v>12</v>
      </c>
      <c r="Y2" s="32" t="s">
        <v>1</v>
      </c>
      <c r="Z2" s="46" t="s">
        <v>68</v>
      </c>
    </row>
    <row r="3" spans="1:35" ht="12.75">
      <c r="A3" s="2">
        <f>IF(B3="","",1)</f>
        <v>1</v>
      </c>
      <c r="B3" s="13" t="str">
        <f aca="true" t="shared" si="0" ref="B3:B32">IF(O3="","",O3)</f>
        <v>Kev</v>
      </c>
      <c r="C3" s="36">
        <v>18</v>
      </c>
      <c r="D3" s="17" t="str">
        <f aca="true" ca="1" t="shared" si="1" ref="D3:D15">IF($A3="","",IF($A3&gt;E$1,INDIRECT("B"&amp;$A3-E$1+2,TRUE),INDIRECT("B"&amp;$O$1-E$1+$A3+2,TRUE)))</f>
        <v>Karl</v>
      </c>
      <c r="E3" s="28">
        <v>20</v>
      </c>
      <c r="F3" s="40" t="str">
        <f aca="true" ca="1" t="shared" si="2" ref="F3:F14">IF($A3="","",IF($A3&gt;G$1,INDIRECT("B"&amp;$A3-G$1+2,TRUE),INDIRECT("B"&amp;$O$1-G$1+$A3+2,TRUE)))</f>
        <v>Sarah E</v>
      </c>
      <c r="G3" s="36">
        <v>18</v>
      </c>
      <c r="H3" s="22" t="str">
        <f aca="true" ca="1" t="shared" si="3" ref="H3:H14">IF($A3="","",IF($A3&gt;I$1,INDIRECT("B"&amp;$A3-I$1+2,TRUE),INDIRECT("B"&amp;$O$1-I$1+$A3+2,TRUE)))</f>
        <v>Chad</v>
      </c>
      <c r="I3" s="29">
        <v>18</v>
      </c>
      <c r="L3" s="117">
        <f>L$1</f>
        <v>0.001388888888888889</v>
      </c>
      <c r="M3">
        <f>IF(O3="","",P3)</f>
        <v>73</v>
      </c>
      <c r="N3" s="58">
        <f>IF(OR(R3="",R3=0),"",N$1-(N$1*R3/60))</f>
        <v>0.001736111111111111</v>
      </c>
      <c r="O3" s="2" t="s">
        <v>24</v>
      </c>
      <c r="P3" s="4">
        <f aca="true" t="shared" si="4" ref="P3:P32">IF($O3&gt;" ",IF(OR(P$1="",P$1=$N3),0+INDEX($C$3:$C$32,MATCH($O3,$B$3:$B$32,0),1)+INDEX($E$3:$E$32,MATCH($O3,$D$3:$D$32,0),1)+INDEX($G$3:$G$32,MATCH($O3,$F$3:$F$32,0),1)+INDEX($I$3:$I$32,MATCH($O3,$H$3:$H$32,0),1),""),"")</f>
        <v>73</v>
      </c>
      <c r="Q3" s="31">
        <f aca="true" t="shared" si="5" ref="Q3:Q32">IF(ISNUMBER(P3),RANK(P3,P$3:P$32,0),"")</f>
        <v>7</v>
      </c>
      <c r="R3" s="74">
        <v>10</v>
      </c>
      <c r="S3" s="62">
        <f aca="true" t="shared" si="6" ref="S3:S23">IF(O3="","",IF(P3&lt;$Q$1,IF(R3&gt;0,-1,0),IF(Q3&gt;3,0,ROUND(((P3-$Q$1)/P3*(60-R3)*(4-Q3)/3),0))))</f>
        <v>-1</v>
      </c>
      <c r="T3" s="63">
        <f aca="true" t="shared" si="7" ref="T3:T32">IF(O3="","",R3+S3)</f>
        <v>9</v>
      </c>
      <c r="U3" s="31">
        <f>IF(O3="","",IF(Q3=1,20,IF(Q3=2,17,18-Q3)))</f>
        <v>11</v>
      </c>
      <c r="V3" s="9">
        <f aca="true" t="shared" si="8" ref="V3:V32">IF($O3="","",0+INDEX($AC$3:$AC$32,MATCH($O3,$B$3:$B$32,0),1)+INDEX($AE$3:$AE$32,MATCH($O3,$D$3:$D$32,0),1)+INDEX($AG$3:$AG$32,MATCH($O3,$F$3:$F$32,0),1)+INDEX($AI$3:$AI$32,MATCH($O3,$H$3:$H$32,0),1))</f>
        <v>0</v>
      </c>
      <c r="W3" s="11">
        <f aca="true" t="shared" si="9" ref="W3:W28">IF(O3="","",U3+V3)</f>
        <v>11</v>
      </c>
      <c r="X3" s="5">
        <v>2</v>
      </c>
      <c r="Y3" s="9" t="s">
        <v>26</v>
      </c>
      <c r="Z3" s="6">
        <v>0.484</v>
      </c>
      <c r="AC3">
        <f>IF(B3="","",IF(RANK(C3,$B3:$I3)=1,1,0))</f>
        <v>0</v>
      </c>
      <c r="AE3">
        <f>IF(D3="","",IF(RANK(E3,$B3:$I3)=1,1,0))</f>
        <v>1</v>
      </c>
      <c r="AG3">
        <f>IF(F3="","",IF(RANK(G3,$B3:$I3)=1,1,0))</f>
        <v>0</v>
      </c>
      <c r="AI3">
        <f>IF(H3="","",IF(RANK(I3,$B3:$I3)=1,1,0))</f>
        <v>0</v>
      </c>
    </row>
    <row r="4" spans="1:35" ht="12.75">
      <c r="A4" s="3">
        <f aca="true" t="shared" si="10" ref="A4:A32">IF(B4="","",A3+1)</f>
        <v>2</v>
      </c>
      <c r="B4" s="14" t="str">
        <f t="shared" si="0"/>
        <v>Richard</v>
      </c>
      <c r="C4" s="34">
        <v>18</v>
      </c>
      <c r="D4" s="18" t="str">
        <f ca="1" t="shared" si="1"/>
        <v>Geoff</v>
      </c>
      <c r="E4" s="29">
        <v>20</v>
      </c>
      <c r="F4" s="41" t="str">
        <f ca="1" t="shared" si="2"/>
        <v>Bill</v>
      </c>
      <c r="G4" s="34">
        <v>17</v>
      </c>
      <c r="H4" s="22" t="str">
        <f ca="1" t="shared" si="3"/>
        <v>Em</v>
      </c>
      <c r="I4" s="29">
        <v>16</v>
      </c>
      <c r="L4" s="117">
        <f aca="true" t="shared" si="11" ref="L4:L32">L$1</f>
        <v>0.001388888888888889</v>
      </c>
      <c r="M4">
        <f aca="true" t="shared" si="12" ref="M4:M32">IF(O4="","",P4)</f>
        <v>74</v>
      </c>
      <c r="N4" s="59">
        <f aca="true" t="shared" si="13" ref="N4:N32">IF(OR(R4="",R4=0),"",N$1-(N$1*R4/60))</f>
        <v>0.0016666666666666666</v>
      </c>
      <c r="O4" s="3" t="s">
        <v>38</v>
      </c>
      <c r="P4" s="5">
        <f t="shared" si="4"/>
        <v>74</v>
      </c>
      <c r="Q4" s="9">
        <f t="shared" si="5"/>
        <v>6</v>
      </c>
      <c r="R4" s="69">
        <v>12</v>
      </c>
      <c r="S4" s="65">
        <f t="shared" si="6"/>
        <v>0</v>
      </c>
      <c r="T4" s="66">
        <f t="shared" si="7"/>
        <v>12</v>
      </c>
      <c r="U4" s="9">
        <f>IF(O4="","",IF(Q4=1,20,IF(Q4=2,17,18-Q4)))</f>
        <v>12</v>
      </c>
      <c r="V4" s="9">
        <f t="shared" si="8"/>
        <v>1</v>
      </c>
      <c r="W4" s="6">
        <f t="shared" si="9"/>
        <v>13</v>
      </c>
      <c r="X4" s="5"/>
      <c r="Y4" s="9"/>
      <c r="Z4" s="6"/>
      <c r="AC4">
        <f aca="true" t="shared" si="14" ref="AC4:AC32">IF(B4="","",IF(RANK(C4,$B4:$I4)=1,1,0))</f>
        <v>0</v>
      </c>
      <c r="AE4">
        <f aca="true" t="shared" si="15" ref="AE4:AE32">IF(D4="","",IF(RANK(E4,$B4:$I4)=1,1,0))</f>
        <v>1</v>
      </c>
      <c r="AG4">
        <f aca="true" t="shared" si="16" ref="AG4:AG32">IF(F4="","",IF(RANK(G4,$B4:$I4)=1,1,0))</f>
        <v>0</v>
      </c>
      <c r="AI4">
        <f aca="true" t="shared" si="17" ref="AI4:AI32">IF(H4="","",IF(RANK(I4,$B4:$I4)=1,1,0))</f>
        <v>0</v>
      </c>
    </row>
    <row r="5" spans="1:35" ht="12.75">
      <c r="A5" s="3">
        <f t="shared" si="10"/>
        <v>3</v>
      </c>
      <c r="B5" s="14" t="str">
        <f t="shared" si="0"/>
        <v>Cam</v>
      </c>
      <c r="C5" s="34">
        <v>16</v>
      </c>
      <c r="D5" s="18" t="str">
        <f ca="1" t="shared" si="1"/>
        <v>Dave G</v>
      </c>
      <c r="E5" s="29">
        <v>18</v>
      </c>
      <c r="F5" s="39" t="str">
        <f ca="1" t="shared" si="2"/>
        <v>Chris</v>
      </c>
      <c r="G5" s="34">
        <v>17</v>
      </c>
      <c r="H5" s="22" t="str">
        <f ca="1" t="shared" si="3"/>
        <v>Tracey</v>
      </c>
      <c r="I5" s="29">
        <v>20</v>
      </c>
      <c r="L5" s="117">
        <f t="shared" si="11"/>
        <v>0.001388888888888889</v>
      </c>
      <c r="M5">
        <f t="shared" si="12"/>
        <v>73</v>
      </c>
      <c r="N5" s="59">
        <f t="shared" si="13"/>
        <v>0.001701388888888889</v>
      </c>
      <c r="O5" s="3" t="s">
        <v>9</v>
      </c>
      <c r="P5" s="5">
        <f t="shared" si="4"/>
        <v>73</v>
      </c>
      <c r="Q5" s="9">
        <f t="shared" si="5"/>
        <v>7</v>
      </c>
      <c r="R5" s="69">
        <v>11</v>
      </c>
      <c r="S5" s="65">
        <f t="shared" si="6"/>
        <v>-1</v>
      </c>
      <c r="T5" s="66">
        <f t="shared" si="7"/>
        <v>10</v>
      </c>
      <c r="U5" s="52">
        <f aca="true" t="shared" si="18" ref="U5:U32">IF(O5="","",IF(Q5=1,20,IF(Q5=2,17,18-Q5)))</f>
        <v>11</v>
      </c>
      <c r="V5" s="9">
        <f t="shared" si="8"/>
        <v>1</v>
      </c>
      <c r="W5" s="6">
        <f t="shared" si="9"/>
        <v>12</v>
      </c>
      <c r="X5" s="5"/>
      <c r="Y5" s="9"/>
      <c r="Z5" s="6"/>
      <c r="AC5">
        <f t="shared" si="14"/>
        <v>0</v>
      </c>
      <c r="AE5">
        <f t="shared" si="15"/>
        <v>0</v>
      </c>
      <c r="AG5">
        <f t="shared" si="16"/>
        <v>0</v>
      </c>
      <c r="AI5">
        <f t="shared" si="17"/>
        <v>1</v>
      </c>
    </row>
    <row r="6" spans="1:35" ht="12.75">
      <c r="A6" s="3">
        <f t="shared" si="10"/>
        <v>4</v>
      </c>
      <c r="B6" s="14" t="str">
        <f t="shared" si="0"/>
        <v>Karl</v>
      </c>
      <c r="C6" s="34">
        <v>22</v>
      </c>
      <c r="D6" s="18" t="str">
        <f ca="1" t="shared" si="1"/>
        <v>Chad</v>
      </c>
      <c r="E6" s="29">
        <v>18</v>
      </c>
      <c r="F6" s="41" t="str">
        <f ca="1" t="shared" si="2"/>
        <v>Kev</v>
      </c>
      <c r="G6" s="34">
        <v>18</v>
      </c>
      <c r="H6" s="22" t="str">
        <f ca="1" t="shared" si="3"/>
        <v>Sarah E</v>
      </c>
      <c r="I6" s="29">
        <v>18</v>
      </c>
      <c r="L6" s="117">
        <f t="shared" si="11"/>
        <v>0.001388888888888889</v>
      </c>
      <c r="M6">
        <f t="shared" si="12"/>
        <v>84</v>
      </c>
      <c r="N6" s="59">
        <f t="shared" si="13"/>
        <v>0.0015625</v>
      </c>
      <c r="O6" s="3" t="s">
        <v>10</v>
      </c>
      <c r="P6" s="5">
        <f t="shared" si="4"/>
        <v>84</v>
      </c>
      <c r="Q6" s="9">
        <f t="shared" si="5"/>
        <v>1</v>
      </c>
      <c r="R6" s="69">
        <v>15</v>
      </c>
      <c r="S6" s="65">
        <f t="shared" si="6"/>
        <v>6</v>
      </c>
      <c r="T6" s="66">
        <f t="shared" si="7"/>
        <v>21</v>
      </c>
      <c r="U6" s="52">
        <f t="shared" si="18"/>
        <v>20</v>
      </c>
      <c r="V6" s="52">
        <f t="shared" si="8"/>
        <v>4</v>
      </c>
      <c r="W6" s="6">
        <f t="shared" si="9"/>
        <v>24</v>
      </c>
      <c r="X6" s="5"/>
      <c r="Y6" s="9"/>
      <c r="Z6" s="6"/>
      <c r="AC6">
        <f t="shared" si="14"/>
        <v>1</v>
      </c>
      <c r="AE6">
        <f t="shared" si="15"/>
        <v>0</v>
      </c>
      <c r="AG6">
        <f t="shared" si="16"/>
        <v>0</v>
      </c>
      <c r="AI6">
        <f t="shared" si="17"/>
        <v>0</v>
      </c>
    </row>
    <row r="7" spans="1:35" ht="12.75">
      <c r="A7" s="3">
        <f t="shared" si="10"/>
        <v>5</v>
      </c>
      <c r="B7" s="14" t="str">
        <f t="shared" si="0"/>
        <v>Geoff</v>
      </c>
      <c r="C7" s="34">
        <v>20</v>
      </c>
      <c r="D7" s="18" t="str">
        <f ca="1" t="shared" si="1"/>
        <v>Em</v>
      </c>
      <c r="E7" s="29">
        <v>18</v>
      </c>
      <c r="F7" s="41" t="str">
        <f ca="1" t="shared" si="2"/>
        <v>Richard</v>
      </c>
      <c r="G7" s="34">
        <v>19</v>
      </c>
      <c r="H7" s="22" t="str">
        <f ca="1" t="shared" si="3"/>
        <v>Bill</v>
      </c>
      <c r="I7" s="29">
        <v>17</v>
      </c>
      <c r="L7" s="117">
        <f t="shared" si="11"/>
        <v>0.001388888888888889</v>
      </c>
      <c r="M7">
        <f t="shared" si="12"/>
        <v>77</v>
      </c>
      <c r="N7" s="59">
        <f t="shared" si="13"/>
        <v>0.0018055555555555555</v>
      </c>
      <c r="O7" s="3" t="s">
        <v>28</v>
      </c>
      <c r="P7" s="5">
        <f t="shared" si="4"/>
        <v>77</v>
      </c>
      <c r="Q7" s="9">
        <f t="shared" si="5"/>
        <v>3</v>
      </c>
      <c r="R7" s="69">
        <v>8</v>
      </c>
      <c r="S7" s="65">
        <f t="shared" si="6"/>
        <v>1</v>
      </c>
      <c r="T7" s="66">
        <f t="shared" si="7"/>
        <v>9</v>
      </c>
      <c r="U7" s="52">
        <f t="shared" si="18"/>
        <v>15</v>
      </c>
      <c r="V7" s="52">
        <f t="shared" si="8"/>
        <v>3</v>
      </c>
      <c r="W7" s="6">
        <f t="shared" si="9"/>
        <v>18</v>
      </c>
      <c r="X7" s="5"/>
      <c r="Y7" s="9"/>
      <c r="Z7" s="6"/>
      <c r="AC7">
        <f t="shared" si="14"/>
        <v>1</v>
      </c>
      <c r="AE7">
        <f t="shared" si="15"/>
        <v>0</v>
      </c>
      <c r="AG7">
        <f t="shared" si="16"/>
        <v>0</v>
      </c>
      <c r="AI7">
        <f t="shared" si="17"/>
        <v>0</v>
      </c>
    </row>
    <row r="8" spans="1:35" ht="12.75">
      <c r="A8" s="3">
        <f t="shared" si="10"/>
        <v>6</v>
      </c>
      <c r="B8" s="14" t="str">
        <f t="shared" si="0"/>
        <v>Dave G</v>
      </c>
      <c r="C8" s="34">
        <v>19</v>
      </c>
      <c r="D8" s="18" t="str">
        <f ca="1" t="shared" si="1"/>
        <v>Tracey</v>
      </c>
      <c r="E8" s="29">
        <v>18</v>
      </c>
      <c r="F8" s="41" t="str">
        <f ca="1" t="shared" si="2"/>
        <v>Cam</v>
      </c>
      <c r="G8" s="34">
        <v>20</v>
      </c>
      <c r="H8" s="22" t="str">
        <f ca="1" t="shared" si="3"/>
        <v>Chris</v>
      </c>
      <c r="I8" s="29">
        <v>18</v>
      </c>
      <c r="L8" s="117">
        <f t="shared" si="11"/>
        <v>0.001388888888888889</v>
      </c>
      <c r="M8">
        <f t="shared" si="12"/>
        <v>73</v>
      </c>
      <c r="N8" s="59">
        <f t="shared" si="13"/>
        <v>0.0014930555555555556</v>
      </c>
      <c r="O8" s="3" t="s">
        <v>25</v>
      </c>
      <c r="P8" s="5">
        <f t="shared" si="4"/>
        <v>73</v>
      </c>
      <c r="Q8" s="9">
        <f t="shared" si="5"/>
        <v>7</v>
      </c>
      <c r="R8" s="69">
        <v>17</v>
      </c>
      <c r="S8" s="65">
        <f t="shared" si="6"/>
        <v>-1</v>
      </c>
      <c r="T8" s="66">
        <f t="shared" si="7"/>
        <v>16</v>
      </c>
      <c r="U8" s="9">
        <f t="shared" si="18"/>
        <v>11</v>
      </c>
      <c r="V8" s="52">
        <f t="shared" si="8"/>
        <v>0</v>
      </c>
      <c r="W8" s="6">
        <f t="shared" si="9"/>
        <v>11</v>
      </c>
      <c r="X8" s="5"/>
      <c r="Y8" s="9"/>
      <c r="Z8" s="6"/>
      <c r="AC8">
        <f t="shared" si="14"/>
        <v>0</v>
      </c>
      <c r="AE8">
        <f t="shared" si="15"/>
        <v>0</v>
      </c>
      <c r="AG8">
        <f t="shared" si="16"/>
        <v>1</v>
      </c>
      <c r="AI8">
        <f t="shared" si="17"/>
        <v>0</v>
      </c>
    </row>
    <row r="9" spans="1:35" ht="12.75">
      <c r="A9" s="3">
        <f>IF(B9="","",A8+1)</f>
        <v>7</v>
      </c>
      <c r="B9" s="14" t="str">
        <f t="shared" si="0"/>
        <v>Chad</v>
      </c>
      <c r="C9" s="34">
        <v>21</v>
      </c>
      <c r="D9" s="18" t="str">
        <f ca="1" t="shared" si="1"/>
        <v>Sarah E</v>
      </c>
      <c r="E9" s="29">
        <v>20</v>
      </c>
      <c r="F9" s="41" t="str">
        <f ca="1" t="shared" si="2"/>
        <v>Karl</v>
      </c>
      <c r="G9" s="34">
        <v>21</v>
      </c>
      <c r="H9" s="22" t="str">
        <f ca="1" t="shared" si="3"/>
        <v>Kev</v>
      </c>
      <c r="I9" s="29">
        <v>18</v>
      </c>
      <c r="L9" s="117">
        <f t="shared" si="11"/>
        <v>0.001388888888888889</v>
      </c>
      <c r="M9">
        <f t="shared" si="12"/>
        <v>77</v>
      </c>
      <c r="N9" s="59">
        <f t="shared" si="13"/>
        <v>0.001701388888888889</v>
      </c>
      <c r="O9" s="3" t="s">
        <v>26</v>
      </c>
      <c r="P9" s="5">
        <f t="shared" si="4"/>
        <v>77</v>
      </c>
      <c r="Q9" s="9">
        <f t="shared" si="5"/>
        <v>3</v>
      </c>
      <c r="R9" s="69">
        <v>11</v>
      </c>
      <c r="S9" s="65">
        <f t="shared" si="6"/>
        <v>1</v>
      </c>
      <c r="T9" s="66">
        <f t="shared" si="7"/>
        <v>12</v>
      </c>
      <c r="U9" s="9">
        <f t="shared" si="18"/>
        <v>15</v>
      </c>
      <c r="V9" s="52">
        <f t="shared" si="8"/>
        <v>1</v>
      </c>
      <c r="W9" s="6">
        <f t="shared" si="9"/>
        <v>16</v>
      </c>
      <c r="X9" s="5"/>
      <c r="Y9" s="9"/>
      <c r="Z9" s="6"/>
      <c r="AC9">
        <f t="shared" si="14"/>
        <v>1</v>
      </c>
      <c r="AE9">
        <f t="shared" si="15"/>
        <v>0</v>
      </c>
      <c r="AG9">
        <f t="shared" si="16"/>
        <v>1</v>
      </c>
      <c r="AI9">
        <f t="shared" si="17"/>
        <v>0</v>
      </c>
    </row>
    <row r="10" spans="1:35" ht="12.75">
      <c r="A10" s="3">
        <f>IF(B10="","",A9+1)</f>
        <v>8</v>
      </c>
      <c r="B10" s="14" t="str">
        <f aca="true" t="shared" si="19" ref="B10:B19">IF(O10="","",O10)</f>
        <v>Em</v>
      </c>
      <c r="C10" s="34">
        <v>17</v>
      </c>
      <c r="D10" s="18" t="str">
        <f ca="1" t="shared" si="1"/>
        <v>Bill</v>
      </c>
      <c r="E10" s="29">
        <v>18</v>
      </c>
      <c r="F10" s="41" t="str">
        <f ca="1" t="shared" si="2"/>
        <v>Geoff</v>
      </c>
      <c r="G10" s="34">
        <v>19</v>
      </c>
      <c r="H10" s="22" t="str">
        <f ca="1" t="shared" si="3"/>
        <v>Richard</v>
      </c>
      <c r="I10" s="29">
        <v>18</v>
      </c>
      <c r="L10" s="117">
        <f t="shared" si="11"/>
        <v>0.001388888888888889</v>
      </c>
      <c r="M10">
        <f t="shared" si="12"/>
        <v>67</v>
      </c>
      <c r="N10" s="59">
        <f aca="true" t="shared" si="20" ref="N10:N19">IF(OR(R10="",R10=0),"",N$1-(N$1*R10/60))</f>
        <v>0.0017708333333333332</v>
      </c>
      <c r="O10" s="3" t="s">
        <v>42</v>
      </c>
      <c r="P10" s="5">
        <f t="shared" si="4"/>
        <v>67</v>
      </c>
      <c r="Q10" s="9">
        <f t="shared" si="5"/>
        <v>11</v>
      </c>
      <c r="R10" s="69">
        <v>9</v>
      </c>
      <c r="S10" s="65">
        <f aca="true" t="shared" si="21" ref="S10:S19">IF(O10="","",IF(P10&lt;$Q$1,IF(R10&gt;0,-1,0),IF(Q10&gt;3,0,ROUND(((P10-$Q$1)/P10*(60-R10)*(4-Q10)/3),0))))</f>
        <v>-1</v>
      </c>
      <c r="T10" s="66">
        <f aca="true" t="shared" si="22" ref="T10:T19">IF(O10="","",R10+S10)</f>
        <v>8</v>
      </c>
      <c r="U10" s="9">
        <f aca="true" t="shared" si="23" ref="U10:U19">IF(O10="","",IF(Q10=1,20,IF(Q10=2,17,18-Q10)))</f>
        <v>7</v>
      </c>
      <c r="V10" s="52">
        <f t="shared" si="8"/>
        <v>0</v>
      </c>
      <c r="W10" s="6">
        <f aca="true" t="shared" si="24" ref="W10:W18">IF(O10="","",U10+V10)</f>
        <v>7</v>
      </c>
      <c r="X10" s="5"/>
      <c r="Y10" s="9"/>
      <c r="Z10" s="6"/>
      <c r="AC10">
        <f aca="true" t="shared" si="25" ref="AC10:AC19">IF(B10="","",IF(RANK(C10,$B10:$I10)=1,1,0))</f>
        <v>0</v>
      </c>
      <c r="AE10">
        <f aca="true" t="shared" si="26" ref="AE10:AE19">IF(D10="","",IF(RANK(E10,$B10:$I10)=1,1,0))</f>
        <v>0</v>
      </c>
      <c r="AG10">
        <f aca="true" t="shared" si="27" ref="AG10:AG19">IF(F10="","",IF(RANK(G10,$B10:$I10)=1,1,0))</f>
        <v>1</v>
      </c>
      <c r="AI10">
        <f aca="true" t="shared" si="28" ref="AI10:AI19">IF(H10="","",IF(RANK(I10,$B10:$I10)=1,1,0))</f>
        <v>0</v>
      </c>
    </row>
    <row r="11" spans="1:35" ht="12.75">
      <c r="A11" s="3">
        <f aca="true" t="shared" si="29" ref="A11:A19">IF(B11="","",A10+1)</f>
        <v>9</v>
      </c>
      <c r="B11" s="14" t="str">
        <f t="shared" si="19"/>
        <v>Tracey</v>
      </c>
      <c r="C11" s="34">
        <v>20</v>
      </c>
      <c r="D11" s="18" t="str">
        <f ca="1" t="shared" si="1"/>
        <v>Chris</v>
      </c>
      <c r="E11" s="29">
        <v>19</v>
      </c>
      <c r="F11" s="41" t="str">
        <f ca="1" t="shared" si="2"/>
        <v>Dave G</v>
      </c>
      <c r="G11" s="34">
        <v>18</v>
      </c>
      <c r="H11" s="22" t="str">
        <f ca="1" t="shared" si="3"/>
        <v>Cam</v>
      </c>
      <c r="I11" s="29">
        <v>18</v>
      </c>
      <c r="L11" s="117">
        <f t="shared" si="11"/>
        <v>0.001388888888888889</v>
      </c>
      <c r="M11">
        <f t="shared" si="12"/>
        <v>80</v>
      </c>
      <c r="N11" s="59">
        <f t="shared" si="20"/>
        <v>0.001875</v>
      </c>
      <c r="O11" s="3" t="s">
        <v>23</v>
      </c>
      <c r="P11" s="5">
        <f t="shared" si="4"/>
        <v>80</v>
      </c>
      <c r="Q11" s="9">
        <f t="shared" si="5"/>
        <v>2</v>
      </c>
      <c r="R11" s="69">
        <v>6</v>
      </c>
      <c r="S11" s="65">
        <f t="shared" si="21"/>
        <v>3</v>
      </c>
      <c r="T11" s="66">
        <f t="shared" si="22"/>
        <v>9</v>
      </c>
      <c r="U11" s="9">
        <f t="shared" si="23"/>
        <v>17</v>
      </c>
      <c r="V11" s="52">
        <f t="shared" si="8"/>
        <v>3</v>
      </c>
      <c r="W11" s="6">
        <f t="shared" si="24"/>
        <v>20</v>
      </c>
      <c r="X11" s="5"/>
      <c r="Y11" s="9"/>
      <c r="Z11" s="6"/>
      <c r="AC11">
        <f t="shared" si="25"/>
        <v>1</v>
      </c>
      <c r="AE11">
        <f t="shared" si="26"/>
        <v>0</v>
      </c>
      <c r="AG11">
        <f t="shared" si="27"/>
        <v>0</v>
      </c>
      <c r="AI11">
        <f t="shared" si="28"/>
        <v>0</v>
      </c>
    </row>
    <row r="12" spans="1:35" ht="12.75">
      <c r="A12" s="3">
        <f t="shared" si="29"/>
        <v>10</v>
      </c>
      <c r="B12" s="14" t="str">
        <f t="shared" si="19"/>
        <v>Sarah E</v>
      </c>
      <c r="C12" s="34">
        <v>19</v>
      </c>
      <c r="D12" s="18" t="str">
        <f ca="1" t="shared" si="1"/>
        <v>Kev</v>
      </c>
      <c r="E12" s="29">
        <v>19</v>
      </c>
      <c r="F12" s="41" t="str">
        <f ca="1" t="shared" si="2"/>
        <v>Chad</v>
      </c>
      <c r="G12" s="34">
        <v>20</v>
      </c>
      <c r="H12" s="22" t="str">
        <f ca="1" t="shared" si="3"/>
        <v>Karl</v>
      </c>
      <c r="I12" s="29">
        <v>21</v>
      </c>
      <c r="L12" s="117">
        <f t="shared" si="11"/>
        <v>0.001388888888888889</v>
      </c>
      <c r="M12">
        <f t="shared" si="12"/>
        <v>75</v>
      </c>
      <c r="N12" s="59">
        <f t="shared" si="20"/>
      </c>
      <c r="O12" s="3" t="s">
        <v>108</v>
      </c>
      <c r="P12" s="5">
        <f t="shared" si="4"/>
        <v>75</v>
      </c>
      <c r="Q12" s="9">
        <f t="shared" si="5"/>
        <v>5</v>
      </c>
      <c r="R12" s="69">
        <v>0</v>
      </c>
      <c r="S12" s="65">
        <f t="shared" si="21"/>
        <v>0</v>
      </c>
      <c r="T12" s="66">
        <f t="shared" si="22"/>
        <v>0</v>
      </c>
      <c r="U12" s="9">
        <f t="shared" si="23"/>
        <v>13</v>
      </c>
      <c r="V12" s="9">
        <f t="shared" si="8"/>
        <v>0</v>
      </c>
      <c r="W12" s="6">
        <f t="shared" si="24"/>
        <v>13</v>
      </c>
      <c r="X12" s="5"/>
      <c r="Y12" s="9"/>
      <c r="Z12" s="6"/>
      <c r="AC12">
        <f t="shared" si="25"/>
        <v>0</v>
      </c>
      <c r="AE12">
        <f t="shared" si="26"/>
        <v>0</v>
      </c>
      <c r="AG12">
        <f t="shared" si="27"/>
        <v>0</v>
      </c>
      <c r="AI12">
        <f t="shared" si="28"/>
        <v>1</v>
      </c>
    </row>
    <row r="13" spans="1:35" ht="12.75">
      <c r="A13" s="3">
        <f t="shared" si="29"/>
        <v>11</v>
      </c>
      <c r="B13" s="14" t="str">
        <f t="shared" si="19"/>
        <v>Bill</v>
      </c>
      <c r="C13" s="34">
        <v>13</v>
      </c>
      <c r="D13" s="18" t="str">
        <f ca="1" t="shared" si="1"/>
        <v>Richard</v>
      </c>
      <c r="E13" s="29">
        <v>19</v>
      </c>
      <c r="F13" s="41" t="str">
        <f ca="1" t="shared" si="2"/>
        <v>Em</v>
      </c>
      <c r="G13" s="34">
        <v>16</v>
      </c>
      <c r="H13" s="22" t="str">
        <f ca="1" t="shared" si="3"/>
        <v>Geoff</v>
      </c>
      <c r="I13" s="29">
        <v>18</v>
      </c>
      <c r="L13" s="117">
        <f t="shared" si="11"/>
        <v>0.001388888888888889</v>
      </c>
      <c r="M13">
        <f t="shared" si="12"/>
        <v>65</v>
      </c>
      <c r="N13" s="59">
        <f t="shared" si="20"/>
        <v>0.0014930555555555556</v>
      </c>
      <c r="O13" s="3" t="s">
        <v>44</v>
      </c>
      <c r="P13" s="5">
        <f t="shared" si="4"/>
        <v>65</v>
      </c>
      <c r="Q13" s="9">
        <f t="shared" si="5"/>
        <v>12</v>
      </c>
      <c r="R13" s="69">
        <v>17</v>
      </c>
      <c r="S13" s="65">
        <f t="shared" si="21"/>
        <v>-1</v>
      </c>
      <c r="T13" s="66">
        <f t="shared" si="22"/>
        <v>16</v>
      </c>
      <c r="U13" s="9">
        <f t="shared" si="23"/>
        <v>6</v>
      </c>
      <c r="V13" s="52">
        <f t="shared" si="8"/>
        <v>0</v>
      </c>
      <c r="W13" s="6">
        <f t="shared" si="24"/>
        <v>6</v>
      </c>
      <c r="X13" s="5"/>
      <c r="Y13" s="9"/>
      <c r="Z13" s="6"/>
      <c r="AC13">
        <f t="shared" si="25"/>
        <v>0</v>
      </c>
      <c r="AE13">
        <f t="shared" si="26"/>
        <v>1</v>
      </c>
      <c r="AG13">
        <f t="shared" si="27"/>
        <v>0</v>
      </c>
      <c r="AI13">
        <f t="shared" si="28"/>
        <v>0</v>
      </c>
    </row>
    <row r="14" spans="1:35" ht="12.75">
      <c r="A14" s="3">
        <f t="shared" si="29"/>
        <v>12</v>
      </c>
      <c r="B14" s="14" t="str">
        <f t="shared" si="19"/>
        <v>Chris</v>
      </c>
      <c r="C14" s="34">
        <v>15</v>
      </c>
      <c r="D14" s="18" t="str">
        <f ca="1" t="shared" si="1"/>
        <v>Cam</v>
      </c>
      <c r="E14" s="29">
        <v>19</v>
      </c>
      <c r="F14" s="41" t="str">
        <f ca="1" t="shared" si="2"/>
        <v>Tracey</v>
      </c>
      <c r="G14" s="34">
        <v>22</v>
      </c>
      <c r="H14" s="22" t="str">
        <f ca="1" t="shared" si="3"/>
        <v>Dave G</v>
      </c>
      <c r="I14" s="29">
        <v>18</v>
      </c>
      <c r="L14" s="117">
        <f t="shared" si="11"/>
        <v>0.001388888888888889</v>
      </c>
      <c r="M14">
        <f t="shared" si="12"/>
        <v>69</v>
      </c>
      <c r="N14" s="59">
        <f t="shared" si="20"/>
        <v>0.0018055555555555555</v>
      </c>
      <c r="O14" s="3" t="s">
        <v>39</v>
      </c>
      <c r="P14" s="5">
        <f t="shared" si="4"/>
        <v>69</v>
      </c>
      <c r="Q14" s="9">
        <f t="shared" si="5"/>
        <v>10</v>
      </c>
      <c r="R14" s="69">
        <v>8</v>
      </c>
      <c r="S14" s="65">
        <f t="shared" si="21"/>
        <v>-1</v>
      </c>
      <c r="T14" s="66">
        <f t="shared" si="22"/>
        <v>7</v>
      </c>
      <c r="U14" s="9">
        <f t="shared" si="23"/>
        <v>8</v>
      </c>
      <c r="V14" s="9">
        <f t="shared" si="8"/>
        <v>0</v>
      </c>
      <c r="W14" s="6">
        <f t="shared" si="24"/>
        <v>8</v>
      </c>
      <c r="X14" s="5"/>
      <c r="Y14" s="9"/>
      <c r="Z14" s="6"/>
      <c r="AC14">
        <f t="shared" si="25"/>
        <v>0</v>
      </c>
      <c r="AE14">
        <f t="shared" si="26"/>
        <v>0</v>
      </c>
      <c r="AG14">
        <f t="shared" si="27"/>
        <v>1</v>
      </c>
      <c r="AI14">
        <f t="shared" si="28"/>
        <v>0</v>
      </c>
    </row>
    <row r="15" spans="1:35" ht="12.75">
      <c r="A15" s="3">
        <f t="shared" si="29"/>
      </c>
      <c r="B15" s="14">
        <f t="shared" si="19"/>
      </c>
      <c r="C15" s="34"/>
      <c r="D15" s="18">
        <f ca="1" t="shared" si="1"/>
      </c>
      <c r="E15" s="29"/>
      <c r="F15" s="41">
        <f ca="1">IF($A15="","",IF($A15&gt;G$1,INDIRECT("B"&amp;$A15-G$1+2,TRUE),INDIRECT("B"&amp;$O$1-G$1+$A15+2,TRUE)))</f>
      </c>
      <c r="G15" s="34"/>
      <c r="H15" s="22">
        <f ca="1">IF($A15="","",IF($A15&gt;I$1,INDIRECT("B"&amp;$A15-I$1+2,TRUE),INDIRECT("B"&amp;$O$1-I$1+$A15+2,TRUE)))</f>
      </c>
      <c r="I15" s="29"/>
      <c r="L15" s="117">
        <f t="shared" si="11"/>
        <v>0.001388888888888889</v>
      </c>
      <c r="M15">
        <f t="shared" si="12"/>
      </c>
      <c r="N15" s="59">
        <f t="shared" si="20"/>
      </c>
      <c r="O15" s="3"/>
      <c r="P15" s="5">
        <f t="shared" si="4"/>
      </c>
      <c r="Q15" s="9">
        <f t="shared" si="5"/>
      </c>
      <c r="R15" s="69"/>
      <c r="S15" s="65">
        <f t="shared" si="21"/>
      </c>
      <c r="T15" s="66">
        <f t="shared" si="22"/>
      </c>
      <c r="U15" s="9">
        <f t="shared" si="23"/>
      </c>
      <c r="V15" s="9">
        <f t="shared" si="8"/>
      </c>
      <c r="W15" s="6">
        <f t="shared" si="24"/>
      </c>
      <c r="X15" s="5"/>
      <c r="Y15" s="9"/>
      <c r="Z15" s="6"/>
      <c r="AC15">
        <f t="shared" si="25"/>
      </c>
      <c r="AE15">
        <f t="shared" si="26"/>
      </c>
      <c r="AG15">
        <f t="shared" si="27"/>
      </c>
      <c r="AI15">
        <f t="shared" si="28"/>
      </c>
    </row>
    <row r="16" spans="1:35" ht="12.75">
      <c r="A16" s="3">
        <f t="shared" si="29"/>
      </c>
      <c r="B16" s="14">
        <f t="shared" si="19"/>
      </c>
      <c r="C16" s="34"/>
      <c r="D16" s="18">
        <f ca="1">IF($A16="","",IF($A16&gt;E$1,INDIRECT("B"&amp;$A16-E$1+2,TRUE),INDIRECT("B"&amp;$O$1-E$1+$A16+2,TRUE)))</f>
      </c>
      <c r="E16" s="29"/>
      <c r="F16" s="41">
        <f ca="1">IF($A16="","",IF($A16&gt;G$1,INDIRECT("B"&amp;$A16-G$1+2,TRUE),INDIRECT("B"&amp;$O$1-G$1+$A16+2,TRUE)))</f>
      </c>
      <c r="G16" s="34"/>
      <c r="H16" s="22">
        <f ca="1">IF($A16="","",IF($A16&gt;I$1,INDIRECT("B"&amp;$A16-I$1+2,TRUE),INDIRECT("B"&amp;$O$1-I$1+$A16+2,TRUE)))</f>
      </c>
      <c r="I16" s="29"/>
      <c r="L16" s="117">
        <f t="shared" si="11"/>
        <v>0.001388888888888889</v>
      </c>
      <c r="M16">
        <f t="shared" si="12"/>
      </c>
      <c r="N16" s="59">
        <f t="shared" si="20"/>
      </c>
      <c r="O16" s="112"/>
      <c r="P16" s="5">
        <f t="shared" si="4"/>
      </c>
      <c r="Q16" s="9">
        <f t="shared" si="5"/>
      </c>
      <c r="R16" s="69"/>
      <c r="S16" s="65">
        <f t="shared" si="21"/>
      </c>
      <c r="T16" s="66">
        <f t="shared" si="22"/>
      </c>
      <c r="U16" s="9">
        <f t="shared" si="23"/>
      </c>
      <c r="V16" s="9">
        <f t="shared" si="8"/>
      </c>
      <c r="W16" s="6">
        <f t="shared" si="24"/>
      </c>
      <c r="X16" s="5"/>
      <c r="Y16" s="9"/>
      <c r="Z16" s="6"/>
      <c r="AC16">
        <f t="shared" si="25"/>
      </c>
      <c r="AE16">
        <f t="shared" si="26"/>
      </c>
      <c r="AG16">
        <f t="shared" si="27"/>
      </c>
      <c r="AI16">
        <f t="shared" si="28"/>
      </c>
    </row>
    <row r="17" spans="1:35" ht="12.75">
      <c r="A17" s="3">
        <f t="shared" si="29"/>
      </c>
      <c r="B17" s="14">
        <f t="shared" si="19"/>
      </c>
      <c r="C17" s="34"/>
      <c r="D17" s="18">
        <f ca="1">IF($A17="","",IF($A17&gt;E$1,INDIRECT("B"&amp;$A17-E$1+2,TRUE),INDIRECT("B"&amp;$O$1-E$1+$A17+2,TRUE)))</f>
      </c>
      <c r="E17" s="29"/>
      <c r="F17" s="41">
        <f ca="1">IF($A17="","",IF($A17&gt;G$1,INDIRECT("B"&amp;$A17-G$1+2,TRUE),INDIRECT("B"&amp;$O$1-G$1+$A17+2,TRUE)))</f>
      </c>
      <c r="G17" s="34"/>
      <c r="H17" s="22">
        <f ca="1">IF($A17="","",IF($A17&gt;I$1,INDIRECT("B"&amp;$A17-I$1+2,TRUE),INDIRECT("B"&amp;$O$1-I$1+$A17+2,TRUE)))</f>
      </c>
      <c r="I17" s="29"/>
      <c r="L17" s="117">
        <f t="shared" si="11"/>
        <v>0.001388888888888889</v>
      </c>
      <c r="M17">
        <f t="shared" si="12"/>
      </c>
      <c r="N17" s="59">
        <f t="shared" si="20"/>
      </c>
      <c r="O17" s="3"/>
      <c r="P17" s="5">
        <f t="shared" si="4"/>
      </c>
      <c r="Q17" s="9">
        <f t="shared" si="5"/>
      </c>
      <c r="R17" s="69"/>
      <c r="S17" s="65">
        <f t="shared" si="21"/>
      </c>
      <c r="T17" s="66">
        <f t="shared" si="22"/>
      </c>
      <c r="U17" s="9">
        <f t="shared" si="23"/>
      </c>
      <c r="V17" s="9">
        <f t="shared" si="8"/>
      </c>
      <c r="W17" s="6">
        <f t="shared" si="24"/>
      </c>
      <c r="X17" s="5"/>
      <c r="Y17" s="9"/>
      <c r="Z17" s="6"/>
      <c r="AC17">
        <f t="shared" si="25"/>
      </c>
      <c r="AE17">
        <f t="shared" si="26"/>
      </c>
      <c r="AG17">
        <f t="shared" si="27"/>
      </c>
      <c r="AI17">
        <f t="shared" si="28"/>
      </c>
    </row>
    <row r="18" spans="1:35" ht="12.75">
      <c r="A18" s="3">
        <f t="shared" si="29"/>
      </c>
      <c r="B18" s="14">
        <f t="shared" si="19"/>
      </c>
      <c r="C18" s="34"/>
      <c r="D18" s="18">
        <f ca="1">IF($A18="","",IF($A18&gt;E$1,INDIRECT("B"&amp;$A18-E$1+2,TRUE),INDIRECT("B"&amp;$O$1-E$1+$A18+2,TRUE)))</f>
      </c>
      <c r="E18" s="29"/>
      <c r="F18" s="41">
        <f ca="1">IF($A18="","",IF($A18&gt;G$1,INDIRECT("B"&amp;$A18-G$1+2,TRUE),INDIRECT("B"&amp;$O$1-G$1+$A18+2,TRUE)))</f>
      </c>
      <c r="G18" s="34"/>
      <c r="H18" s="22">
        <f ca="1">IF($A18="","",IF($A18&gt;I$1,INDIRECT("B"&amp;$A18-I$1+2,TRUE),INDIRECT("B"&amp;$O$1-I$1+$A18+2,TRUE)))</f>
      </c>
      <c r="I18" s="29"/>
      <c r="L18" s="117">
        <f t="shared" si="11"/>
        <v>0.001388888888888889</v>
      </c>
      <c r="M18">
        <f t="shared" si="12"/>
      </c>
      <c r="N18" s="59">
        <f t="shared" si="20"/>
      </c>
      <c r="O18" s="113"/>
      <c r="P18" s="5">
        <f t="shared" si="4"/>
      </c>
      <c r="Q18" s="9">
        <f t="shared" si="5"/>
      </c>
      <c r="R18" s="69"/>
      <c r="S18" s="65">
        <f t="shared" si="21"/>
      </c>
      <c r="T18" s="66">
        <f t="shared" si="22"/>
      </c>
      <c r="U18" s="9">
        <f t="shared" si="23"/>
      </c>
      <c r="V18" s="9">
        <f t="shared" si="8"/>
      </c>
      <c r="W18" s="6">
        <f t="shared" si="24"/>
      </c>
      <c r="X18" s="5"/>
      <c r="Y18" s="9"/>
      <c r="Z18" s="6"/>
      <c r="AC18">
        <f t="shared" si="25"/>
      </c>
      <c r="AE18">
        <f t="shared" si="26"/>
      </c>
      <c r="AG18">
        <f t="shared" si="27"/>
      </c>
      <c r="AI18">
        <f t="shared" si="28"/>
      </c>
    </row>
    <row r="19" spans="1:35" ht="12.75">
      <c r="A19" s="3">
        <f t="shared" si="29"/>
      </c>
      <c r="B19" s="14">
        <f t="shared" si="19"/>
      </c>
      <c r="C19" s="34"/>
      <c r="D19" s="18">
        <f ca="1">IF($A19="","",IF($A19&gt;E$1,INDIRECT("B"&amp;$A19-E$1+2,TRUE),INDIRECT("B"&amp;$O$1-E$1+$A19+2,TRUE)))</f>
      </c>
      <c r="E19" s="29"/>
      <c r="F19" s="41">
        <f ca="1">IF($A19="","",IF($A19&gt;G$1,INDIRECT("B"&amp;$A19-G$1+2,TRUE),INDIRECT("B"&amp;$O$1-G$1+$A19+2,TRUE)))</f>
      </c>
      <c r="G19" s="34"/>
      <c r="H19" s="22">
        <f ca="1">IF($A19="","",IF($A19&gt;I$1,INDIRECT("B"&amp;$A19-I$1+2,TRUE),INDIRECT("B"&amp;$O$1-I$1+$A19+2,TRUE)))</f>
      </c>
      <c r="I19" s="29"/>
      <c r="L19" s="117">
        <f t="shared" si="11"/>
        <v>0.001388888888888889</v>
      </c>
      <c r="M19">
        <f t="shared" si="12"/>
      </c>
      <c r="N19" s="59">
        <f t="shared" si="20"/>
      </c>
      <c r="O19" s="3"/>
      <c r="P19" s="5">
        <f t="shared" si="4"/>
      </c>
      <c r="Q19" s="9">
        <f t="shared" si="5"/>
      </c>
      <c r="R19" s="69"/>
      <c r="S19" s="65">
        <f t="shared" si="21"/>
      </c>
      <c r="T19" s="66">
        <f t="shared" si="22"/>
      </c>
      <c r="U19" s="9">
        <f t="shared" si="23"/>
      </c>
      <c r="V19" s="9">
        <f t="shared" si="8"/>
      </c>
      <c r="W19" s="6">
        <f>IF(O19="","",U19+V19)</f>
      </c>
      <c r="X19" s="5"/>
      <c r="Y19" s="9"/>
      <c r="Z19" s="6"/>
      <c r="AC19">
        <f t="shared" si="25"/>
      </c>
      <c r="AE19">
        <f t="shared" si="26"/>
      </c>
      <c r="AG19">
        <f t="shared" si="27"/>
      </c>
      <c r="AI19">
        <f t="shared" si="28"/>
      </c>
    </row>
    <row r="20" spans="1:35" ht="12.75">
      <c r="A20" s="3">
        <f>IF(B20="","",A19+1)</f>
      </c>
      <c r="B20" s="14">
        <f t="shared" si="0"/>
      </c>
      <c r="C20" s="34"/>
      <c r="D20" s="18">
        <f aca="true" ca="1" t="shared" si="30" ref="D20:D32">IF($A20="","",IF($A20&gt;E$1,INDIRECT("B"&amp;$A20-E$1+2,TRUE),INDIRECT("B"&amp;$O$1-E$1+$A20+2,TRUE)))</f>
      </c>
      <c r="E20" s="29"/>
      <c r="F20" s="41">
        <f aca="true" ca="1" t="shared" si="31" ref="F20:F32">IF($A20="","",IF($A20&gt;G$1,INDIRECT("B"&amp;$A20-G$1+2,TRUE),INDIRECT("B"&amp;$O$1-G$1+$A20+2,TRUE)))</f>
      </c>
      <c r="G20" s="34"/>
      <c r="H20" s="22">
        <f aca="true" ca="1" t="shared" si="32" ref="H20:H32">IF($A20="","",IF($A20&gt;I$1,INDIRECT("B"&amp;$A20-I$1+2,TRUE),INDIRECT("B"&amp;$O$1-I$1+$A20+2,TRUE)))</f>
      </c>
      <c r="I20" s="29"/>
      <c r="L20" s="117">
        <f t="shared" si="11"/>
        <v>0.001388888888888889</v>
      </c>
      <c r="M20">
        <f t="shared" si="12"/>
      </c>
      <c r="N20" s="59">
        <f t="shared" si="13"/>
      </c>
      <c r="O20" s="3"/>
      <c r="P20" s="5">
        <f t="shared" si="4"/>
      </c>
      <c r="Q20" s="9">
        <f t="shared" si="5"/>
      </c>
      <c r="R20" s="69"/>
      <c r="S20" s="65">
        <f t="shared" si="6"/>
      </c>
      <c r="T20" s="66">
        <f t="shared" si="7"/>
      </c>
      <c r="U20" s="9">
        <f t="shared" si="18"/>
      </c>
      <c r="V20" s="52">
        <f t="shared" si="8"/>
      </c>
      <c r="W20" s="6">
        <f t="shared" si="9"/>
      </c>
      <c r="X20" s="5"/>
      <c r="Y20" s="9"/>
      <c r="Z20" s="6"/>
      <c r="AC20">
        <f t="shared" si="14"/>
      </c>
      <c r="AE20">
        <f t="shared" si="15"/>
      </c>
      <c r="AG20">
        <f t="shared" si="16"/>
      </c>
      <c r="AI20">
        <f t="shared" si="17"/>
      </c>
    </row>
    <row r="21" spans="1:35" ht="12.75">
      <c r="A21" s="3">
        <f t="shared" si="10"/>
      </c>
      <c r="B21" s="14">
        <f t="shared" si="0"/>
      </c>
      <c r="C21" s="34"/>
      <c r="D21" s="18">
        <f ca="1" t="shared" si="30"/>
      </c>
      <c r="E21" s="29"/>
      <c r="F21" s="41">
        <f ca="1" t="shared" si="31"/>
      </c>
      <c r="G21" s="34"/>
      <c r="H21" s="22">
        <f ca="1" t="shared" si="32"/>
      </c>
      <c r="I21" s="29"/>
      <c r="L21" s="117">
        <f t="shared" si="11"/>
        <v>0.001388888888888889</v>
      </c>
      <c r="M21">
        <f t="shared" si="12"/>
      </c>
      <c r="N21" s="59">
        <f t="shared" si="13"/>
      </c>
      <c r="O21" s="3"/>
      <c r="P21" s="5">
        <f t="shared" si="4"/>
      </c>
      <c r="Q21" s="9">
        <f t="shared" si="5"/>
      </c>
      <c r="R21" s="69"/>
      <c r="S21" s="65">
        <f t="shared" si="6"/>
      </c>
      <c r="T21" s="66">
        <f t="shared" si="7"/>
      </c>
      <c r="U21" s="9">
        <f t="shared" si="18"/>
      </c>
      <c r="V21" s="52">
        <f t="shared" si="8"/>
      </c>
      <c r="W21" s="6">
        <f t="shared" si="9"/>
      </c>
      <c r="X21" s="5"/>
      <c r="Y21" s="9"/>
      <c r="Z21" s="6"/>
      <c r="AC21">
        <f t="shared" si="14"/>
      </c>
      <c r="AE21">
        <f t="shared" si="15"/>
      </c>
      <c r="AG21">
        <f t="shared" si="16"/>
      </c>
      <c r="AI21">
        <f t="shared" si="17"/>
      </c>
    </row>
    <row r="22" spans="1:35" ht="12.75">
      <c r="A22" s="3">
        <f t="shared" si="10"/>
      </c>
      <c r="B22" s="14">
        <f t="shared" si="0"/>
      </c>
      <c r="C22" s="34"/>
      <c r="D22" s="18">
        <f ca="1" t="shared" si="30"/>
      </c>
      <c r="E22" s="29"/>
      <c r="F22" s="41">
        <f ca="1" t="shared" si="31"/>
      </c>
      <c r="G22" s="34"/>
      <c r="H22" s="22">
        <f ca="1" t="shared" si="32"/>
      </c>
      <c r="I22" s="29"/>
      <c r="L22" s="117">
        <f t="shared" si="11"/>
        <v>0.001388888888888889</v>
      </c>
      <c r="M22">
        <f t="shared" si="12"/>
      </c>
      <c r="N22" s="59">
        <f t="shared" si="13"/>
      </c>
      <c r="O22" s="3"/>
      <c r="P22" s="5">
        <f t="shared" si="4"/>
      </c>
      <c r="Q22" s="9">
        <f t="shared" si="5"/>
      </c>
      <c r="R22" s="69"/>
      <c r="S22" s="65">
        <f t="shared" si="6"/>
      </c>
      <c r="T22" s="66">
        <f t="shared" si="7"/>
      </c>
      <c r="U22" s="9">
        <f t="shared" si="18"/>
      </c>
      <c r="V22" s="9">
        <f t="shared" si="8"/>
      </c>
      <c r="W22" s="6">
        <f t="shared" si="9"/>
      </c>
      <c r="X22" s="5"/>
      <c r="Y22" s="9"/>
      <c r="Z22" s="6"/>
      <c r="AC22">
        <f t="shared" si="14"/>
      </c>
      <c r="AE22">
        <f t="shared" si="15"/>
      </c>
      <c r="AG22">
        <f t="shared" si="16"/>
      </c>
      <c r="AI22">
        <f t="shared" si="17"/>
      </c>
    </row>
    <row r="23" spans="1:35" ht="12.75">
      <c r="A23" s="3">
        <f t="shared" si="10"/>
      </c>
      <c r="B23" s="14">
        <f t="shared" si="0"/>
      </c>
      <c r="C23" s="34"/>
      <c r="D23" s="18">
        <f ca="1" t="shared" si="30"/>
      </c>
      <c r="E23" s="29"/>
      <c r="F23" s="41">
        <f ca="1" t="shared" si="31"/>
      </c>
      <c r="G23" s="34"/>
      <c r="H23" s="22">
        <f ca="1" t="shared" si="32"/>
      </c>
      <c r="I23" s="29"/>
      <c r="L23" s="117">
        <f t="shared" si="11"/>
        <v>0.001388888888888889</v>
      </c>
      <c r="M23">
        <f t="shared" si="12"/>
      </c>
      <c r="N23" s="59">
        <f t="shared" si="13"/>
      </c>
      <c r="O23" s="3"/>
      <c r="P23" s="5">
        <f t="shared" si="4"/>
      </c>
      <c r="Q23" s="9">
        <f t="shared" si="5"/>
      </c>
      <c r="R23" s="69"/>
      <c r="S23" s="65">
        <f t="shared" si="6"/>
      </c>
      <c r="T23" s="66">
        <f t="shared" si="7"/>
      </c>
      <c r="U23" s="9">
        <f t="shared" si="18"/>
      </c>
      <c r="V23" s="52">
        <f t="shared" si="8"/>
      </c>
      <c r="W23" s="6">
        <f t="shared" si="9"/>
      </c>
      <c r="X23" s="5"/>
      <c r="Y23" s="9"/>
      <c r="Z23" s="6"/>
      <c r="AC23">
        <f t="shared" si="14"/>
      </c>
      <c r="AE23">
        <f t="shared" si="15"/>
      </c>
      <c r="AG23">
        <f t="shared" si="16"/>
      </c>
      <c r="AI23">
        <f t="shared" si="17"/>
      </c>
    </row>
    <row r="24" spans="1:35" ht="12.75">
      <c r="A24" s="3">
        <f t="shared" si="10"/>
      </c>
      <c r="B24" s="14">
        <f t="shared" si="0"/>
      </c>
      <c r="C24" s="34"/>
      <c r="D24" s="18">
        <f ca="1" t="shared" si="30"/>
      </c>
      <c r="E24" s="29"/>
      <c r="F24" s="41">
        <f ca="1" t="shared" si="31"/>
      </c>
      <c r="G24" s="34"/>
      <c r="H24" s="22">
        <f ca="1" t="shared" si="32"/>
      </c>
      <c r="I24" s="29"/>
      <c r="L24" s="117">
        <f t="shared" si="11"/>
        <v>0.001388888888888889</v>
      </c>
      <c r="M24">
        <f t="shared" si="12"/>
      </c>
      <c r="N24" s="59">
        <f t="shared" si="13"/>
      </c>
      <c r="O24" s="3"/>
      <c r="P24" s="5">
        <f t="shared" si="4"/>
      </c>
      <c r="Q24" s="9">
        <f t="shared" si="5"/>
      </c>
      <c r="R24" s="69"/>
      <c r="S24" s="65">
        <f>IF(O24="","",IF(P24&lt;$Q$1,IF(R24&gt;0,-1,0),IF(Q24&gt;3,0,ROUND(((P24-$Q$1)/P24*(60-R24)*(4-Q24)/3),0))))</f>
      </c>
      <c r="T24" s="66">
        <f t="shared" si="7"/>
      </c>
      <c r="U24" s="9">
        <f t="shared" si="18"/>
      </c>
      <c r="V24" s="9">
        <f t="shared" si="8"/>
      </c>
      <c r="W24" s="6">
        <f t="shared" si="9"/>
      </c>
      <c r="X24" s="5"/>
      <c r="Y24" s="9"/>
      <c r="Z24" s="6"/>
      <c r="AC24">
        <f t="shared" si="14"/>
      </c>
      <c r="AE24">
        <f t="shared" si="15"/>
      </c>
      <c r="AG24">
        <f t="shared" si="16"/>
      </c>
      <c r="AI24">
        <f t="shared" si="17"/>
      </c>
    </row>
    <row r="25" spans="1:35" ht="12.75">
      <c r="A25" s="3">
        <f t="shared" si="10"/>
      </c>
      <c r="B25" s="14">
        <f t="shared" si="0"/>
      </c>
      <c r="C25" s="34"/>
      <c r="D25" s="18">
        <f ca="1" t="shared" si="30"/>
      </c>
      <c r="E25" s="29"/>
      <c r="F25" s="41">
        <f ca="1" t="shared" si="31"/>
      </c>
      <c r="G25" s="34"/>
      <c r="H25" s="22">
        <f ca="1" t="shared" si="32"/>
      </c>
      <c r="I25" s="29"/>
      <c r="L25" s="117">
        <f t="shared" si="11"/>
        <v>0.001388888888888889</v>
      </c>
      <c r="M25">
        <f t="shared" si="12"/>
      </c>
      <c r="N25" s="59">
        <f t="shared" si="13"/>
      </c>
      <c r="O25" s="3"/>
      <c r="P25" s="5">
        <f t="shared" si="4"/>
      </c>
      <c r="Q25" s="9">
        <f t="shared" si="5"/>
      </c>
      <c r="R25" s="69"/>
      <c r="S25" s="65">
        <f aca="true" t="shared" si="33" ref="S25:S32">IF(O25="","",IF(P25&lt;$Q$1,IF(R25&gt;0,-1,0),IF(Q25&gt;3,0,ROUND(((P25-$Q$1)/P25*(60-R25)*(4-Q25)/3),0))))</f>
      </c>
      <c r="T25" s="66">
        <f t="shared" si="7"/>
      </c>
      <c r="U25" s="9">
        <f t="shared" si="18"/>
      </c>
      <c r="V25" s="9">
        <f t="shared" si="8"/>
      </c>
      <c r="W25" s="6">
        <f t="shared" si="9"/>
      </c>
      <c r="X25" s="5"/>
      <c r="Y25" s="9"/>
      <c r="Z25" s="6"/>
      <c r="AC25">
        <f t="shared" si="14"/>
      </c>
      <c r="AE25">
        <f t="shared" si="15"/>
      </c>
      <c r="AG25">
        <f t="shared" si="16"/>
      </c>
      <c r="AI25">
        <f t="shared" si="17"/>
      </c>
    </row>
    <row r="26" spans="1:35" ht="12.75">
      <c r="A26" s="3">
        <f t="shared" si="10"/>
      </c>
      <c r="B26" s="14">
        <f t="shared" si="0"/>
      </c>
      <c r="C26" s="34"/>
      <c r="D26" s="18">
        <f ca="1" t="shared" si="30"/>
      </c>
      <c r="E26" s="29"/>
      <c r="F26" s="41">
        <f ca="1" t="shared" si="31"/>
      </c>
      <c r="G26" s="34"/>
      <c r="H26" s="22">
        <f ca="1" t="shared" si="32"/>
      </c>
      <c r="I26" s="29"/>
      <c r="L26" s="117">
        <f t="shared" si="11"/>
        <v>0.001388888888888889</v>
      </c>
      <c r="M26">
        <f t="shared" si="12"/>
      </c>
      <c r="N26" s="59">
        <f t="shared" si="13"/>
      </c>
      <c r="O26" s="3"/>
      <c r="P26" s="5">
        <f t="shared" si="4"/>
      </c>
      <c r="Q26" s="9">
        <f t="shared" si="5"/>
      </c>
      <c r="R26" s="69"/>
      <c r="S26" s="65">
        <f t="shared" si="33"/>
      </c>
      <c r="T26" s="66">
        <f t="shared" si="7"/>
      </c>
      <c r="U26" s="9">
        <f t="shared" si="18"/>
      </c>
      <c r="V26" s="9">
        <f t="shared" si="8"/>
      </c>
      <c r="W26" s="6">
        <f t="shared" si="9"/>
      </c>
      <c r="X26" s="5"/>
      <c r="Y26" s="9"/>
      <c r="Z26" s="6"/>
      <c r="AC26">
        <f t="shared" si="14"/>
      </c>
      <c r="AE26">
        <f t="shared" si="15"/>
      </c>
      <c r="AG26">
        <f t="shared" si="16"/>
      </c>
      <c r="AI26">
        <f t="shared" si="17"/>
      </c>
    </row>
    <row r="27" spans="1:35" ht="12.75">
      <c r="A27" s="3">
        <f t="shared" si="10"/>
      </c>
      <c r="B27" s="14">
        <f t="shared" si="0"/>
      </c>
      <c r="C27" s="34"/>
      <c r="D27" s="18">
        <f ca="1" t="shared" si="30"/>
      </c>
      <c r="E27" s="29"/>
      <c r="F27" s="41">
        <f ca="1" t="shared" si="31"/>
      </c>
      <c r="G27" s="34"/>
      <c r="H27" s="22">
        <f ca="1" t="shared" si="32"/>
      </c>
      <c r="I27" s="29"/>
      <c r="L27" s="117">
        <f t="shared" si="11"/>
        <v>0.001388888888888889</v>
      </c>
      <c r="M27">
        <f t="shared" si="12"/>
      </c>
      <c r="N27" s="59">
        <f t="shared" si="13"/>
      </c>
      <c r="O27" s="3"/>
      <c r="P27" s="5">
        <f t="shared" si="4"/>
      </c>
      <c r="Q27" s="9">
        <f t="shared" si="5"/>
      </c>
      <c r="R27" s="69"/>
      <c r="S27" s="65">
        <f t="shared" si="33"/>
      </c>
      <c r="T27" s="66">
        <f t="shared" si="7"/>
      </c>
      <c r="U27" s="9">
        <f t="shared" si="18"/>
      </c>
      <c r="V27" s="9">
        <f t="shared" si="8"/>
      </c>
      <c r="W27" s="6">
        <f t="shared" si="9"/>
      </c>
      <c r="X27" s="5"/>
      <c r="Y27" s="9"/>
      <c r="Z27" s="6"/>
      <c r="AC27">
        <f t="shared" si="14"/>
      </c>
      <c r="AE27">
        <f t="shared" si="15"/>
      </c>
      <c r="AG27">
        <f t="shared" si="16"/>
      </c>
      <c r="AI27">
        <f t="shared" si="17"/>
      </c>
    </row>
    <row r="28" spans="1:35" ht="12.75">
      <c r="A28" s="3">
        <f t="shared" si="10"/>
      </c>
      <c r="B28" s="14">
        <f t="shared" si="0"/>
      </c>
      <c r="C28" s="34"/>
      <c r="D28" s="18">
        <f ca="1" t="shared" si="30"/>
      </c>
      <c r="E28" s="29"/>
      <c r="F28" s="41">
        <f ca="1" t="shared" si="31"/>
      </c>
      <c r="G28" s="34"/>
      <c r="H28" s="22">
        <f ca="1" t="shared" si="32"/>
      </c>
      <c r="I28" s="29"/>
      <c r="L28" s="117">
        <f t="shared" si="11"/>
        <v>0.001388888888888889</v>
      </c>
      <c r="M28">
        <f t="shared" si="12"/>
      </c>
      <c r="N28" s="59">
        <f t="shared" si="13"/>
      </c>
      <c r="O28" s="3"/>
      <c r="P28" s="5">
        <f t="shared" si="4"/>
      </c>
      <c r="Q28" s="9">
        <f t="shared" si="5"/>
      </c>
      <c r="R28" s="69"/>
      <c r="S28" s="65">
        <f t="shared" si="33"/>
      </c>
      <c r="T28" s="66">
        <f t="shared" si="7"/>
      </c>
      <c r="U28" s="9">
        <f t="shared" si="18"/>
      </c>
      <c r="V28" s="9">
        <f t="shared" si="8"/>
      </c>
      <c r="W28" s="6">
        <f t="shared" si="9"/>
      </c>
      <c r="X28" s="5"/>
      <c r="Y28" s="9"/>
      <c r="Z28" s="6"/>
      <c r="AC28">
        <f t="shared" si="14"/>
      </c>
      <c r="AE28">
        <f t="shared" si="15"/>
      </c>
      <c r="AG28">
        <f t="shared" si="16"/>
      </c>
      <c r="AI28">
        <f t="shared" si="17"/>
      </c>
    </row>
    <row r="29" spans="1:35" ht="12.75">
      <c r="A29" s="3">
        <f t="shared" si="10"/>
      </c>
      <c r="B29" s="14">
        <f t="shared" si="0"/>
      </c>
      <c r="C29" s="34"/>
      <c r="D29" s="18">
        <f ca="1" t="shared" si="30"/>
      </c>
      <c r="E29" s="29"/>
      <c r="F29" s="41">
        <f ca="1" t="shared" si="31"/>
      </c>
      <c r="G29" s="34"/>
      <c r="H29" s="22">
        <f ca="1" t="shared" si="32"/>
      </c>
      <c r="I29" s="29"/>
      <c r="L29" s="117">
        <f t="shared" si="11"/>
        <v>0.001388888888888889</v>
      </c>
      <c r="M29">
        <f t="shared" si="12"/>
      </c>
      <c r="N29" s="59">
        <f t="shared" si="13"/>
      </c>
      <c r="O29" s="3"/>
      <c r="P29" s="5">
        <f t="shared" si="4"/>
      </c>
      <c r="Q29" s="9">
        <f t="shared" si="5"/>
      </c>
      <c r="R29" s="69"/>
      <c r="S29" s="65">
        <f t="shared" si="33"/>
      </c>
      <c r="T29" s="66">
        <f t="shared" si="7"/>
      </c>
      <c r="U29" s="9">
        <f t="shared" si="18"/>
      </c>
      <c r="V29" s="9">
        <f t="shared" si="8"/>
      </c>
      <c r="W29" s="6">
        <f>IF(O29="","",U29+V29)</f>
      </c>
      <c r="X29" s="5"/>
      <c r="Y29" s="9"/>
      <c r="Z29" s="6"/>
      <c r="AC29">
        <f t="shared" si="14"/>
      </c>
      <c r="AE29">
        <f t="shared" si="15"/>
      </c>
      <c r="AG29">
        <f t="shared" si="16"/>
      </c>
      <c r="AI29">
        <f t="shared" si="17"/>
      </c>
    </row>
    <row r="30" spans="1:35" ht="12.75">
      <c r="A30" s="3">
        <f t="shared" si="10"/>
      </c>
      <c r="B30" s="14">
        <f t="shared" si="0"/>
      </c>
      <c r="C30" s="34"/>
      <c r="D30" s="18">
        <f ca="1" t="shared" si="30"/>
      </c>
      <c r="E30" s="29"/>
      <c r="F30" s="41">
        <f ca="1" t="shared" si="31"/>
      </c>
      <c r="G30" s="34"/>
      <c r="H30" s="22">
        <f ca="1" t="shared" si="32"/>
      </c>
      <c r="I30" s="29"/>
      <c r="L30" s="117">
        <f t="shared" si="11"/>
        <v>0.001388888888888889</v>
      </c>
      <c r="M30">
        <f t="shared" si="12"/>
      </c>
      <c r="N30" s="59">
        <f t="shared" si="13"/>
      </c>
      <c r="O30" s="3"/>
      <c r="P30" s="5">
        <f t="shared" si="4"/>
      </c>
      <c r="Q30" s="9">
        <f t="shared" si="5"/>
      </c>
      <c r="R30" s="69"/>
      <c r="S30" s="65">
        <f t="shared" si="33"/>
      </c>
      <c r="T30" s="66">
        <f t="shared" si="7"/>
      </c>
      <c r="U30" s="9">
        <f t="shared" si="18"/>
      </c>
      <c r="V30" s="9">
        <f t="shared" si="8"/>
      </c>
      <c r="W30" s="6">
        <f>IF(O30="","",U30+V30)</f>
      </c>
      <c r="X30" s="5"/>
      <c r="Y30" s="9"/>
      <c r="Z30" s="6"/>
      <c r="AC30">
        <f t="shared" si="14"/>
      </c>
      <c r="AE30">
        <f t="shared" si="15"/>
      </c>
      <c r="AG30">
        <f t="shared" si="16"/>
      </c>
      <c r="AI30">
        <f t="shared" si="17"/>
      </c>
    </row>
    <row r="31" spans="1:35" ht="12.75">
      <c r="A31" s="3">
        <f t="shared" si="10"/>
      </c>
      <c r="B31" s="14">
        <f t="shared" si="0"/>
      </c>
      <c r="C31" s="34"/>
      <c r="D31" s="18">
        <f ca="1" t="shared" si="30"/>
      </c>
      <c r="E31" s="29"/>
      <c r="F31" s="41">
        <f ca="1" t="shared" si="31"/>
      </c>
      <c r="G31" s="34"/>
      <c r="H31" s="22">
        <f ca="1" t="shared" si="32"/>
      </c>
      <c r="I31" s="29"/>
      <c r="L31" s="117">
        <f t="shared" si="11"/>
        <v>0.001388888888888889</v>
      </c>
      <c r="M31">
        <f t="shared" si="12"/>
      </c>
      <c r="N31" s="59">
        <f t="shared" si="13"/>
      </c>
      <c r="O31" s="3"/>
      <c r="P31" s="5">
        <f t="shared" si="4"/>
      </c>
      <c r="Q31" s="9">
        <f t="shared" si="5"/>
      </c>
      <c r="R31" s="69"/>
      <c r="S31" s="65">
        <f t="shared" si="33"/>
      </c>
      <c r="T31" s="66">
        <f t="shared" si="7"/>
      </c>
      <c r="U31" s="9">
        <f t="shared" si="18"/>
      </c>
      <c r="V31" s="9">
        <f t="shared" si="8"/>
      </c>
      <c r="W31" s="6">
        <f>IF(O31="","",U31+V31)</f>
      </c>
      <c r="X31" s="5"/>
      <c r="Y31" s="9"/>
      <c r="Z31" s="6"/>
      <c r="AC31">
        <f t="shared" si="14"/>
      </c>
      <c r="AE31">
        <f t="shared" si="15"/>
      </c>
      <c r="AG31">
        <f t="shared" si="16"/>
      </c>
      <c r="AI31">
        <f t="shared" si="17"/>
      </c>
    </row>
    <row r="32" spans="1:35" ht="12.75">
      <c r="A32" s="10">
        <f t="shared" si="10"/>
      </c>
      <c r="B32" s="15">
        <f t="shared" si="0"/>
      </c>
      <c r="C32" s="37"/>
      <c r="D32" s="19">
        <f ca="1" t="shared" si="30"/>
      </c>
      <c r="E32" s="30"/>
      <c r="F32" s="42">
        <f ca="1" t="shared" si="31"/>
      </c>
      <c r="G32" s="37"/>
      <c r="H32" s="23">
        <f ca="1" t="shared" si="32"/>
      </c>
      <c r="I32" s="30"/>
      <c r="L32" s="117">
        <f t="shared" si="11"/>
        <v>0.001388888888888889</v>
      </c>
      <c r="M32">
        <f t="shared" si="12"/>
      </c>
      <c r="N32" s="60">
        <f t="shared" si="13"/>
      </c>
      <c r="O32" s="10"/>
      <c r="P32" s="7">
        <f t="shared" si="4"/>
      </c>
      <c r="Q32" s="33">
        <f t="shared" si="5"/>
      </c>
      <c r="R32" s="72"/>
      <c r="S32" s="67">
        <f t="shared" si="33"/>
      </c>
      <c r="T32" s="68">
        <f t="shared" si="7"/>
      </c>
      <c r="U32" s="33">
        <f t="shared" si="18"/>
      </c>
      <c r="V32" s="33">
        <f t="shared" si="8"/>
      </c>
      <c r="W32" s="8">
        <f>IF(O32="","",U32+V32)</f>
      </c>
      <c r="X32" s="7"/>
      <c r="Y32" s="33"/>
      <c r="Z32" s="8"/>
      <c r="AC32">
        <f t="shared" si="14"/>
      </c>
      <c r="AE32">
        <f t="shared" si="15"/>
      </c>
      <c r="AG32">
        <f t="shared" si="16"/>
      </c>
      <c r="AI32">
        <f t="shared" si="17"/>
      </c>
    </row>
    <row r="34" spans="1:6" ht="12.75">
      <c r="A34" s="9"/>
      <c r="B34" s="9"/>
      <c r="C34" s="9"/>
      <c r="D34" s="9"/>
      <c r="E34" s="9"/>
      <c r="F34" s="9"/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9"/>
      <c r="C36" s="9"/>
      <c r="D36" s="9"/>
      <c r="E36" s="9"/>
      <c r="F36" s="9"/>
    </row>
    <row r="37" spans="1:6" ht="12.75">
      <c r="A37" s="9"/>
      <c r="B37" s="9"/>
      <c r="C37" s="9"/>
      <c r="D37" s="9"/>
      <c r="E37" s="9"/>
      <c r="F37" s="9"/>
    </row>
    <row r="38" spans="1:6" ht="12.75">
      <c r="A38" s="9"/>
      <c r="B38" s="9"/>
      <c r="C38" s="9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</sheetData>
  <sheetProtection sheet="1" objects="1" scenarios="1" selectLockedCells="1"/>
  <mergeCells count="1">
    <mergeCell ref="U1:W1"/>
  </mergeCells>
  <printOptions/>
  <pageMargins left="0.75" right="0.75" top="1" bottom="1" header="0.5" footer="0.5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I32"/>
  <sheetViews>
    <sheetView zoomScalePageLayoutView="0" workbookViewId="0" topLeftCell="N1">
      <selection activeCell="T23" sqref="T23"/>
    </sheetView>
  </sheetViews>
  <sheetFormatPr defaultColWidth="9.140625" defaultRowHeight="12.75"/>
  <cols>
    <col min="10" max="13" width="9.140625" style="0" hidden="1" customWidth="1"/>
    <col min="14" max="14" width="12.28125" style="0" customWidth="1"/>
  </cols>
  <sheetData>
    <row r="1" spans="1:22" ht="12.75">
      <c r="A1" s="1"/>
      <c r="B1" s="194" t="s">
        <v>89</v>
      </c>
      <c r="C1" s="194"/>
      <c r="D1" s="195" t="s">
        <v>90</v>
      </c>
      <c r="E1" s="195"/>
      <c r="F1" s="196" t="s">
        <v>91</v>
      </c>
      <c r="G1" s="196"/>
      <c r="H1" s="197" t="s">
        <v>92</v>
      </c>
      <c r="I1" s="197"/>
      <c r="J1" s="1"/>
      <c r="K1" s="1"/>
      <c r="L1" s="117">
        <v>0.001388888888888889</v>
      </c>
      <c r="M1" s="1"/>
      <c r="N1" s="1"/>
      <c r="O1" s="1"/>
      <c r="P1" s="193" t="s">
        <v>8</v>
      </c>
      <c r="Q1" s="193"/>
      <c r="R1" s="193" t="s">
        <v>7</v>
      </c>
      <c r="S1" s="193"/>
      <c r="T1" s="190" t="s">
        <v>11</v>
      </c>
      <c r="U1" s="191"/>
      <c r="V1" s="192"/>
    </row>
    <row r="2" spans="1:22" ht="12.75">
      <c r="A2" s="1" t="s">
        <v>0</v>
      </c>
      <c r="B2" s="12" t="s">
        <v>1</v>
      </c>
      <c r="C2" s="12" t="s">
        <v>2</v>
      </c>
      <c r="D2" s="16" t="s">
        <v>1</v>
      </c>
      <c r="E2" s="16" t="s">
        <v>2</v>
      </c>
      <c r="F2" s="24" t="s">
        <v>1</v>
      </c>
      <c r="G2" s="24" t="s">
        <v>2</v>
      </c>
      <c r="H2" s="20" t="s">
        <v>1</v>
      </c>
      <c r="I2" s="20" t="s">
        <v>2</v>
      </c>
      <c r="J2" s="1"/>
      <c r="K2" s="1"/>
      <c r="L2" s="1"/>
      <c r="M2" s="1"/>
      <c r="N2" s="1" t="s">
        <v>3</v>
      </c>
      <c r="O2" s="1" t="s">
        <v>1</v>
      </c>
      <c r="P2" s="1" t="s">
        <v>2</v>
      </c>
      <c r="Q2" s="1" t="s">
        <v>6</v>
      </c>
      <c r="R2" s="1" t="s">
        <v>2</v>
      </c>
      <c r="S2" s="1" t="s">
        <v>6</v>
      </c>
      <c r="T2" s="32" t="s">
        <v>12</v>
      </c>
      <c r="U2" s="32" t="s">
        <v>13</v>
      </c>
      <c r="V2" s="32" t="s">
        <v>14</v>
      </c>
    </row>
    <row r="3" spans="1:35" ht="12.75">
      <c r="A3" s="2">
        <f>IF(AND(O3="",O4="",O5="",O6=""),"",1)</f>
        <v>1</v>
      </c>
      <c r="B3" s="13" t="str">
        <f aca="true" t="shared" si="0" ref="B3:B22">IF(O3="","",O3)</f>
        <v>Chad</v>
      </c>
      <c r="C3" s="28">
        <v>18</v>
      </c>
      <c r="D3" s="17" t="str">
        <f>B4</f>
        <v>Dave G</v>
      </c>
      <c r="E3" s="28">
        <v>25</v>
      </c>
      <c r="F3" s="25" t="str">
        <f>B6</f>
        <v>Geoff</v>
      </c>
      <c r="G3" s="28">
        <v>23</v>
      </c>
      <c r="H3" s="21" t="str">
        <f>B5</f>
        <v>Karl</v>
      </c>
      <c r="I3" s="28">
        <v>26</v>
      </c>
      <c r="L3" s="117">
        <v>0.001388888888888889</v>
      </c>
      <c r="M3" s="4">
        <f aca="true" t="shared" si="1" ref="M3:M22">IF(O3="","",IF(N3=P$1,P3,R3))</f>
        <v>73</v>
      </c>
      <c r="N3" s="2" t="s">
        <v>8</v>
      </c>
      <c r="O3" t="s">
        <v>26</v>
      </c>
      <c r="P3" s="4">
        <f aca="true" t="shared" si="2" ref="P3:P22">IF($O3&gt;" ",IF(OR(P$1="",P$1=$N3),0+INDEX($C$3:$C$22,MATCH($O3,$B$3:$B$22,0),1)+INDEX($E$3:$E$22,MATCH($O3,$D$3:$D$22,0),1)+INDEX($G$3:$G$22,MATCH($O3,$F$3:$F$22,0),1)+INDEX($I$3:$I$22,MATCH($O3,$H$3:$H$22,0),1),""),"")</f>
        <v>73</v>
      </c>
      <c r="Q3" s="11">
        <f aca="true" t="shared" si="3" ref="Q3:Q22">IF(ISNUMBER(P3),RANK(P3,P$3:P$22,0),"")</f>
        <v>5</v>
      </c>
      <c r="R3" s="4">
        <f aca="true" t="shared" si="4" ref="R3:R22">IF($O3&gt;" ",IF(OR(R$1="",R$1=$N3),0+INDEX($C$3:$C$22,MATCH($O3,$B$3:$B$22,0),1)+INDEX($E$3:$E$22,MATCH($O3,$D$3:$D$22,0),1)+INDEX($G$3:$G$22,MATCH($O3,$F$3:$F$22,0),1)+INDEX($I$3:$I$22,MATCH($O3,$H$3:$H$22,0),1),""),"")</f>
      </c>
      <c r="S3" s="11">
        <f aca="true" t="shared" si="5" ref="S3:S22">IF(ISNUMBER(R3),RANK(R3,R$3:R$22,0),"")</f>
      </c>
      <c r="T3" s="5">
        <f aca="true" t="shared" si="6" ref="T3:T13">IF(O3="","",modifiedpoints(O3))</f>
        <v>13</v>
      </c>
      <c r="U3" s="52">
        <f aca="true" t="shared" si="7" ref="U3:U22">IF($O3="","",QualifyBonusPoints(O3,N3,10)+INDEX($AC$3:$AC$22,MATCH($O3,$B$3:$B$22,0),1)+INDEX($AE$3:$AE$22,MATCH($O3,$D$3:$D$22,0),1)+INDEX($AG$3:$AG$22,MATCH($O3,$F$3:$F$22,0),1)+INDEX($AI$3:$AI$22,MATCH($O3,$H$3:$H$22,0),1))</f>
        <v>1</v>
      </c>
      <c r="V3" s="11">
        <f>IF(O3="","",T3+U3)</f>
        <v>14</v>
      </c>
      <c r="AC3">
        <f>IF(B3="","",IF(RANK(C3,$B3:$I3)=1,1,0))</f>
        <v>0</v>
      </c>
      <c r="AE3">
        <f>IF(D3="","",IF(RANK(E3,$B3:$I3)=1,1,0))</f>
        <v>0</v>
      </c>
      <c r="AG3">
        <f>IF(F3="","",IF(RANK(G3,$B3:$I3)=1,1,0))</f>
        <v>0</v>
      </c>
      <c r="AI3">
        <f>IF(H3="","",IF(RANK(I3,$B3:$I3)=1,1,0))</f>
        <v>1</v>
      </c>
    </row>
    <row r="4" spans="1:35" ht="12.75">
      <c r="A4" s="3">
        <v>2</v>
      </c>
      <c r="B4" s="14" t="str">
        <f t="shared" si="0"/>
        <v>Dave G</v>
      </c>
      <c r="C4" s="29">
        <v>23</v>
      </c>
      <c r="D4" s="18" t="str">
        <f>B5</f>
        <v>Karl</v>
      </c>
      <c r="E4" s="29">
        <v>29</v>
      </c>
      <c r="F4" s="26" t="str">
        <f>B3</f>
        <v>Chad</v>
      </c>
      <c r="G4" s="29">
        <v>22</v>
      </c>
      <c r="H4" s="22" t="str">
        <f>B6</f>
        <v>Geoff</v>
      </c>
      <c r="I4" s="29">
        <v>22</v>
      </c>
      <c r="L4" s="117">
        <f>L$1</f>
        <v>0.001388888888888889</v>
      </c>
      <c r="M4">
        <f t="shared" si="1"/>
        <v>98</v>
      </c>
      <c r="N4" s="3" t="s">
        <v>8</v>
      </c>
      <c r="O4" t="s">
        <v>25</v>
      </c>
      <c r="P4" s="5">
        <f t="shared" si="2"/>
        <v>98</v>
      </c>
      <c r="Q4" s="6">
        <f t="shared" si="3"/>
        <v>2</v>
      </c>
      <c r="R4" s="5">
        <f t="shared" si="4"/>
      </c>
      <c r="S4" s="6">
        <f t="shared" si="5"/>
      </c>
      <c r="T4" s="5">
        <f t="shared" si="6"/>
        <v>20</v>
      </c>
      <c r="U4" s="52">
        <f t="shared" si="7"/>
        <v>3</v>
      </c>
      <c r="V4" s="6">
        <f aca="true" t="shared" si="8" ref="V4:V22">IF(O4="","",T4+U4)</f>
        <v>23</v>
      </c>
      <c r="AC4">
        <f aca="true" t="shared" si="9" ref="AC4:AC22">IF(B4="","",IF(RANK(C4,$B4:$I4)=1,1,0))</f>
        <v>0</v>
      </c>
      <c r="AE4">
        <f aca="true" t="shared" si="10" ref="AE4:AE22">IF(D4="","",IF(RANK(E4,$B4:$I4)=1,1,0))</f>
        <v>1</v>
      </c>
      <c r="AG4">
        <f aca="true" t="shared" si="11" ref="AG4:AG22">IF(F4="","",IF(RANK(G4,$B4:$I4)=1,1,0))</f>
        <v>0</v>
      </c>
      <c r="AI4">
        <f aca="true" t="shared" si="12" ref="AI4:AI22">IF(H4="","",IF(RANK(I4,$B4:$I4)=1,1,0))</f>
        <v>0</v>
      </c>
    </row>
    <row r="5" spans="1:35" ht="12.75">
      <c r="A5" s="3">
        <v>3</v>
      </c>
      <c r="B5" s="14" t="str">
        <f t="shared" si="0"/>
        <v>Karl</v>
      </c>
      <c r="C5" s="29">
        <v>25</v>
      </c>
      <c r="D5" s="18" t="str">
        <f>B6</f>
        <v>Geoff</v>
      </c>
      <c r="E5" s="29">
        <v>23</v>
      </c>
      <c r="F5" s="26" t="str">
        <f>B4</f>
        <v>Dave G</v>
      </c>
      <c r="G5" s="29">
        <v>25</v>
      </c>
      <c r="H5" s="22" t="str">
        <f>B3</f>
        <v>Chad</v>
      </c>
      <c r="I5" s="29">
        <v>23</v>
      </c>
      <c r="L5" s="117">
        <f>L$1</f>
        <v>0.001388888888888889</v>
      </c>
      <c r="M5">
        <f t="shared" si="1"/>
        <v>102</v>
      </c>
      <c r="N5" s="3" t="s">
        <v>8</v>
      </c>
      <c r="O5" t="s">
        <v>10</v>
      </c>
      <c r="P5" s="5">
        <f t="shared" si="2"/>
        <v>102</v>
      </c>
      <c r="Q5" s="6">
        <f t="shared" si="3"/>
        <v>1</v>
      </c>
      <c r="R5" s="5">
        <f t="shared" si="4"/>
      </c>
      <c r="S5" s="6">
        <f t="shared" si="5"/>
      </c>
      <c r="T5" s="5">
        <f t="shared" si="6"/>
        <v>17</v>
      </c>
      <c r="U5" s="52">
        <f t="shared" si="7"/>
        <v>5</v>
      </c>
      <c r="V5" s="6">
        <f t="shared" si="8"/>
        <v>22</v>
      </c>
      <c r="AC5">
        <f t="shared" si="9"/>
        <v>1</v>
      </c>
      <c r="AE5">
        <f t="shared" si="10"/>
        <v>0</v>
      </c>
      <c r="AG5">
        <f t="shared" si="11"/>
        <v>1</v>
      </c>
      <c r="AI5">
        <f t="shared" si="12"/>
        <v>0</v>
      </c>
    </row>
    <row r="6" spans="1:35" ht="12.75">
      <c r="A6" s="10">
        <v>4</v>
      </c>
      <c r="B6" s="15" t="str">
        <f t="shared" si="0"/>
        <v>Geoff</v>
      </c>
      <c r="C6" s="30">
        <v>15</v>
      </c>
      <c r="D6" s="19" t="str">
        <f>B3</f>
        <v>Chad</v>
      </c>
      <c r="E6" s="30">
        <v>10</v>
      </c>
      <c r="F6" s="27" t="str">
        <f>B5</f>
        <v>Karl</v>
      </c>
      <c r="G6" s="30">
        <v>22</v>
      </c>
      <c r="H6" s="23" t="str">
        <f>B4</f>
        <v>Dave G</v>
      </c>
      <c r="I6" s="30">
        <v>25</v>
      </c>
      <c r="L6" s="117">
        <f>L$1</f>
        <v>0.001388888888888889</v>
      </c>
      <c r="M6">
        <f t="shared" si="1"/>
        <v>83</v>
      </c>
      <c r="N6" s="3" t="s">
        <v>8</v>
      </c>
      <c r="O6" t="s">
        <v>28</v>
      </c>
      <c r="P6" s="5">
        <f t="shared" si="2"/>
        <v>83</v>
      </c>
      <c r="Q6" s="6">
        <f t="shared" si="3"/>
        <v>4</v>
      </c>
      <c r="R6" s="5">
        <f t="shared" si="4"/>
      </c>
      <c r="S6" s="6">
        <f t="shared" si="5"/>
      </c>
      <c r="T6" s="5">
        <f t="shared" si="6"/>
        <v>14</v>
      </c>
      <c r="U6" s="52">
        <f t="shared" si="7"/>
        <v>1</v>
      </c>
      <c r="V6" s="6">
        <f t="shared" si="8"/>
        <v>15</v>
      </c>
      <c r="AC6">
        <f t="shared" si="9"/>
        <v>0</v>
      </c>
      <c r="AE6">
        <f t="shared" si="10"/>
        <v>0</v>
      </c>
      <c r="AG6">
        <f t="shared" si="11"/>
        <v>0</v>
      </c>
      <c r="AI6">
        <f t="shared" si="12"/>
        <v>1</v>
      </c>
    </row>
    <row r="7" spans="1:35" ht="12.75">
      <c r="A7" s="3">
        <v>5</v>
      </c>
      <c r="B7" s="14" t="str">
        <f t="shared" si="0"/>
        <v>Cam</v>
      </c>
      <c r="C7" s="29">
        <v>20</v>
      </c>
      <c r="D7" s="18" t="str">
        <f>B8</f>
        <v>Tracey</v>
      </c>
      <c r="E7" s="29">
        <v>24</v>
      </c>
      <c r="F7" s="26" t="str">
        <f>B10</f>
        <v>Bill</v>
      </c>
      <c r="G7" s="29">
        <v>22</v>
      </c>
      <c r="H7" s="22" t="str">
        <f>B9</f>
        <v>Em</v>
      </c>
      <c r="I7" s="29">
        <v>19</v>
      </c>
      <c r="L7" s="117">
        <v>0.001388888888888889</v>
      </c>
      <c r="M7">
        <f t="shared" si="1"/>
        <v>86</v>
      </c>
      <c r="N7" s="3" t="s">
        <v>7</v>
      </c>
      <c r="O7" t="s">
        <v>9</v>
      </c>
      <c r="P7" s="5">
        <f t="shared" si="2"/>
      </c>
      <c r="Q7" s="6">
        <f t="shared" si="3"/>
      </c>
      <c r="R7" s="5">
        <f t="shared" si="4"/>
        <v>86</v>
      </c>
      <c r="S7" s="6">
        <f t="shared" si="5"/>
        <v>2</v>
      </c>
      <c r="T7" s="5">
        <f t="shared" si="6"/>
        <v>15</v>
      </c>
      <c r="U7" s="52">
        <f t="shared" si="7"/>
        <v>3</v>
      </c>
      <c r="V7" s="6">
        <f t="shared" si="8"/>
        <v>18</v>
      </c>
      <c r="AC7">
        <f t="shared" si="9"/>
        <v>0</v>
      </c>
      <c r="AE7">
        <f t="shared" si="10"/>
        <v>1</v>
      </c>
      <c r="AG7">
        <f t="shared" si="11"/>
        <v>0</v>
      </c>
      <c r="AI7">
        <f t="shared" si="12"/>
        <v>0</v>
      </c>
    </row>
    <row r="8" spans="1:35" ht="12.75">
      <c r="A8" s="3">
        <v>6</v>
      </c>
      <c r="B8" s="14" t="str">
        <f t="shared" si="0"/>
        <v>Tracey</v>
      </c>
      <c r="C8" s="29">
        <v>23</v>
      </c>
      <c r="D8" s="18" t="str">
        <f>B9</f>
        <v>Em</v>
      </c>
      <c r="E8" s="29">
        <v>23</v>
      </c>
      <c r="F8" s="26" t="str">
        <f>B7</f>
        <v>Cam</v>
      </c>
      <c r="G8" s="29">
        <v>20</v>
      </c>
      <c r="H8" s="22" t="str">
        <f>B10</f>
        <v>Bill</v>
      </c>
      <c r="I8" s="29">
        <v>20</v>
      </c>
      <c r="L8" s="117">
        <f>L$1</f>
        <v>0.001388888888888889</v>
      </c>
      <c r="M8">
        <f t="shared" si="1"/>
        <v>98</v>
      </c>
      <c r="N8" s="3" t="s">
        <v>8</v>
      </c>
      <c r="O8" t="s">
        <v>23</v>
      </c>
      <c r="P8" s="5">
        <f t="shared" si="2"/>
        <v>98</v>
      </c>
      <c r="Q8" s="6">
        <f t="shared" si="3"/>
        <v>2</v>
      </c>
      <c r="R8" s="5">
        <f t="shared" si="4"/>
      </c>
      <c r="S8" s="6">
        <f t="shared" si="5"/>
      </c>
      <c r="T8" s="5">
        <f t="shared" si="6"/>
        <v>15</v>
      </c>
      <c r="U8" s="52">
        <f t="shared" si="7"/>
        <v>4</v>
      </c>
      <c r="V8" s="6">
        <f t="shared" si="8"/>
        <v>19</v>
      </c>
      <c r="AC8">
        <f t="shared" si="9"/>
        <v>1</v>
      </c>
      <c r="AE8">
        <f t="shared" si="10"/>
        <v>1</v>
      </c>
      <c r="AG8">
        <f t="shared" si="11"/>
        <v>0</v>
      </c>
      <c r="AI8">
        <f t="shared" si="12"/>
        <v>0</v>
      </c>
    </row>
    <row r="9" spans="1:35" ht="12.75">
      <c r="A9" s="3">
        <v>7</v>
      </c>
      <c r="B9" s="14" t="str">
        <f t="shared" si="0"/>
        <v>Em</v>
      </c>
      <c r="C9" s="29">
        <v>19</v>
      </c>
      <c r="D9" s="18" t="str">
        <f>B10</f>
        <v>Bill</v>
      </c>
      <c r="E9" s="29">
        <v>23</v>
      </c>
      <c r="F9" s="26" t="str">
        <f>B8</f>
        <v>Tracey</v>
      </c>
      <c r="G9" s="29">
        <v>26</v>
      </c>
      <c r="H9" s="22" t="str">
        <f>B7</f>
        <v>Cam</v>
      </c>
      <c r="I9" s="29">
        <v>20</v>
      </c>
      <c r="L9" s="117">
        <f>L$1</f>
        <v>0.001388888888888889</v>
      </c>
      <c r="M9">
        <f t="shared" si="1"/>
        <v>82</v>
      </c>
      <c r="N9" s="3" t="s">
        <v>7</v>
      </c>
      <c r="O9" t="s">
        <v>42</v>
      </c>
      <c r="P9" s="5">
        <f t="shared" si="2"/>
      </c>
      <c r="Q9" s="6">
        <f t="shared" si="3"/>
      </c>
      <c r="R9" s="5">
        <f t="shared" si="4"/>
        <v>82</v>
      </c>
      <c r="S9" s="6">
        <f t="shared" si="5"/>
        <v>4</v>
      </c>
      <c r="T9" s="5">
        <f t="shared" si="6"/>
        <v>14</v>
      </c>
      <c r="U9" s="52">
        <f t="shared" si="7"/>
        <v>2</v>
      </c>
      <c r="V9" s="6">
        <f t="shared" si="8"/>
        <v>16</v>
      </c>
      <c r="AC9">
        <f t="shared" si="9"/>
        <v>0</v>
      </c>
      <c r="AE9">
        <f t="shared" si="10"/>
        <v>0</v>
      </c>
      <c r="AG9">
        <f t="shared" si="11"/>
        <v>1</v>
      </c>
      <c r="AI9">
        <f t="shared" si="12"/>
        <v>0</v>
      </c>
    </row>
    <row r="10" spans="1:35" ht="12.75">
      <c r="A10" s="3">
        <v>8</v>
      </c>
      <c r="B10" s="14" t="str">
        <f t="shared" si="0"/>
        <v>Bill</v>
      </c>
      <c r="C10" s="29">
        <v>19</v>
      </c>
      <c r="D10" s="18" t="str">
        <f>B7</f>
        <v>Cam</v>
      </c>
      <c r="E10" s="29">
        <v>26</v>
      </c>
      <c r="F10" s="26" t="str">
        <f>B9</f>
        <v>Em</v>
      </c>
      <c r="G10" s="29">
        <v>21</v>
      </c>
      <c r="H10" s="22" t="str">
        <f>B8</f>
        <v>Tracey</v>
      </c>
      <c r="I10" s="29">
        <v>25</v>
      </c>
      <c r="L10" s="117">
        <f>L$1</f>
        <v>0.001388888888888889</v>
      </c>
      <c r="M10">
        <f t="shared" si="1"/>
        <v>84</v>
      </c>
      <c r="N10" s="3" t="s">
        <v>7</v>
      </c>
      <c r="O10" t="s">
        <v>44</v>
      </c>
      <c r="P10" s="5">
        <f t="shared" si="2"/>
      </c>
      <c r="Q10" s="6">
        <f t="shared" si="3"/>
      </c>
      <c r="R10" s="5">
        <f t="shared" si="4"/>
        <v>84</v>
      </c>
      <c r="S10" s="6">
        <f t="shared" si="5"/>
        <v>3</v>
      </c>
      <c r="T10" s="5">
        <f t="shared" si="6"/>
        <v>17</v>
      </c>
      <c r="U10" s="52">
        <f t="shared" si="7"/>
        <v>1</v>
      </c>
      <c r="V10" s="6">
        <f t="shared" si="8"/>
        <v>18</v>
      </c>
      <c r="AC10">
        <f t="shared" si="9"/>
        <v>0</v>
      </c>
      <c r="AE10">
        <f t="shared" si="10"/>
        <v>1</v>
      </c>
      <c r="AG10">
        <f t="shared" si="11"/>
        <v>0</v>
      </c>
      <c r="AI10">
        <f t="shared" si="12"/>
        <v>0</v>
      </c>
    </row>
    <row r="11" spans="1:35" ht="12.75">
      <c r="A11" s="2">
        <v>9</v>
      </c>
      <c r="B11" s="13" t="str">
        <f t="shared" si="0"/>
        <v>Chris</v>
      </c>
      <c r="C11" s="28">
        <v>18</v>
      </c>
      <c r="D11" s="17" t="str">
        <f>B12</f>
        <v>Ben</v>
      </c>
      <c r="E11" s="28">
        <v>22</v>
      </c>
      <c r="F11" s="25" t="str">
        <f>B14</f>
        <v>Kev</v>
      </c>
      <c r="G11" s="28">
        <v>18</v>
      </c>
      <c r="H11" s="21">
        <f>B13</f>
      </c>
      <c r="I11" s="28">
        <v>0</v>
      </c>
      <c r="L11" s="117">
        <v>0.001388888888888889</v>
      </c>
      <c r="M11">
        <f t="shared" si="1"/>
        <v>78</v>
      </c>
      <c r="N11" s="3" t="s">
        <v>7</v>
      </c>
      <c r="O11" t="s">
        <v>39</v>
      </c>
      <c r="P11" s="5">
        <f t="shared" si="2"/>
      </c>
      <c r="Q11" s="6">
        <f t="shared" si="3"/>
      </c>
      <c r="R11" s="5">
        <f t="shared" si="4"/>
        <v>78</v>
      </c>
      <c r="S11" s="6">
        <f t="shared" si="5"/>
        <v>5</v>
      </c>
      <c r="T11" s="5">
        <f t="shared" si="6"/>
        <v>13</v>
      </c>
      <c r="U11" s="52">
        <f t="shared" si="7"/>
        <v>2</v>
      </c>
      <c r="V11" s="6">
        <f t="shared" si="8"/>
        <v>15</v>
      </c>
      <c r="AC11">
        <f t="shared" si="9"/>
        <v>0</v>
      </c>
      <c r="AE11">
        <f t="shared" si="10"/>
        <v>1</v>
      </c>
      <c r="AG11">
        <f t="shared" si="11"/>
        <v>0</v>
      </c>
      <c r="AI11">
        <v>0</v>
      </c>
    </row>
    <row r="12" spans="1:35" ht="12.75">
      <c r="A12" s="3">
        <v>10</v>
      </c>
      <c r="B12" s="14" t="str">
        <f t="shared" si="0"/>
        <v>Ben</v>
      </c>
      <c r="C12" s="29">
        <v>22</v>
      </c>
      <c r="D12" s="18">
        <f>B13</f>
      </c>
      <c r="E12" s="29">
        <v>0</v>
      </c>
      <c r="F12" s="26" t="str">
        <f>B11</f>
        <v>Chris</v>
      </c>
      <c r="G12" s="29">
        <v>20</v>
      </c>
      <c r="H12" s="22" t="str">
        <f>B14</f>
        <v>Kev</v>
      </c>
      <c r="I12" s="29">
        <v>17</v>
      </c>
      <c r="L12" s="117">
        <f>L$1</f>
        <v>0.001388888888888889</v>
      </c>
      <c r="M12">
        <f t="shared" si="1"/>
        <v>88</v>
      </c>
      <c r="N12" s="3" t="s">
        <v>7</v>
      </c>
      <c r="O12" t="s">
        <v>31</v>
      </c>
      <c r="P12" s="5">
        <f t="shared" si="2"/>
      </c>
      <c r="Q12" s="6">
        <f t="shared" si="3"/>
      </c>
      <c r="R12" s="5">
        <f t="shared" si="4"/>
        <v>88</v>
      </c>
      <c r="S12" s="6">
        <f t="shared" si="5"/>
        <v>1</v>
      </c>
      <c r="T12" s="5">
        <f t="shared" si="6"/>
        <v>20</v>
      </c>
      <c r="U12" s="52">
        <f t="shared" si="7"/>
        <v>4</v>
      </c>
      <c r="V12" s="6">
        <f t="shared" si="8"/>
        <v>24</v>
      </c>
      <c r="AC12">
        <f t="shared" si="9"/>
        <v>1</v>
      </c>
      <c r="AE12">
        <v>0</v>
      </c>
      <c r="AG12">
        <f t="shared" si="11"/>
        <v>0</v>
      </c>
      <c r="AI12">
        <f t="shared" si="12"/>
        <v>0</v>
      </c>
    </row>
    <row r="13" spans="1:35" ht="12.75">
      <c r="A13" s="3">
        <v>11</v>
      </c>
      <c r="B13" s="14">
        <f t="shared" si="0"/>
      </c>
      <c r="C13" s="29">
        <v>0</v>
      </c>
      <c r="D13" s="18" t="str">
        <f>B14</f>
        <v>Kev</v>
      </c>
      <c r="E13" s="29">
        <v>15</v>
      </c>
      <c r="F13" s="26" t="str">
        <f>B12</f>
        <v>Ben</v>
      </c>
      <c r="G13" s="29">
        <v>23</v>
      </c>
      <c r="H13" s="22" t="str">
        <f>B11</f>
        <v>Chris</v>
      </c>
      <c r="I13" s="29">
        <v>19</v>
      </c>
      <c r="L13" s="117">
        <f>L$1</f>
        <v>0.001388888888888889</v>
      </c>
      <c r="M13">
        <f t="shared" si="1"/>
      </c>
      <c r="N13" s="3" t="s">
        <v>59</v>
      </c>
      <c r="P13" s="5">
        <f t="shared" si="2"/>
      </c>
      <c r="Q13" s="6">
        <f t="shared" si="3"/>
      </c>
      <c r="R13" s="5">
        <f t="shared" si="4"/>
      </c>
      <c r="S13" s="6">
        <f t="shared" si="5"/>
      </c>
      <c r="T13" s="5">
        <f t="shared" si="6"/>
      </c>
      <c r="U13" s="52">
        <f t="shared" si="7"/>
      </c>
      <c r="V13" s="6">
        <f>IF(O13="","",T13+U13)</f>
      </c>
      <c r="AC13">
        <v>0</v>
      </c>
      <c r="AE13">
        <f t="shared" si="10"/>
        <v>0</v>
      </c>
      <c r="AG13">
        <f t="shared" si="11"/>
        <v>1</v>
      </c>
      <c r="AI13">
        <f t="shared" si="12"/>
        <v>0</v>
      </c>
    </row>
    <row r="14" spans="1:35" ht="12.75">
      <c r="A14" s="10">
        <v>12</v>
      </c>
      <c r="B14" s="15" t="str">
        <f t="shared" si="0"/>
        <v>Kev</v>
      </c>
      <c r="C14" s="30">
        <v>16</v>
      </c>
      <c r="D14" s="19" t="str">
        <f>B11</f>
        <v>Chris</v>
      </c>
      <c r="E14" s="30">
        <v>21</v>
      </c>
      <c r="F14" s="27">
        <f>B13</f>
      </c>
      <c r="G14" s="30">
        <v>0</v>
      </c>
      <c r="H14" s="23" t="str">
        <f>B12</f>
        <v>Ben</v>
      </c>
      <c r="I14" s="30">
        <v>21</v>
      </c>
      <c r="L14" s="117">
        <f>L$1</f>
        <v>0.001388888888888889</v>
      </c>
      <c r="M14">
        <f t="shared" si="1"/>
        <v>66</v>
      </c>
      <c r="N14" s="3" t="s">
        <v>7</v>
      </c>
      <c r="O14" t="s">
        <v>24</v>
      </c>
      <c r="P14" s="5">
        <f t="shared" si="2"/>
      </c>
      <c r="Q14" s="6">
        <f t="shared" si="3"/>
      </c>
      <c r="R14" s="5">
        <f t="shared" si="4"/>
        <v>66</v>
      </c>
      <c r="S14" s="6">
        <f t="shared" si="5"/>
        <v>6</v>
      </c>
      <c r="T14" s="5">
        <f>IF(O14="","",modifiedpoints(O14))</f>
        <v>12</v>
      </c>
      <c r="U14" s="52">
        <f t="shared" si="7"/>
        <v>0</v>
      </c>
      <c r="V14" s="6">
        <f t="shared" si="8"/>
        <v>12</v>
      </c>
      <c r="AC14">
        <f t="shared" si="9"/>
        <v>0</v>
      </c>
      <c r="AE14">
        <f t="shared" si="10"/>
        <v>1</v>
      </c>
      <c r="AG14">
        <v>0</v>
      </c>
      <c r="AI14">
        <f t="shared" si="12"/>
        <v>1</v>
      </c>
    </row>
    <row r="15" spans="1:35" ht="12.75">
      <c r="A15" s="2">
        <f>IF(AND(O15="",O16="",O17="",O18=""),"",A14+1)</f>
      </c>
      <c r="B15" s="13">
        <f t="shared" si="0"/>
      </c>
      <c r="C15" s="28"/>
      <c r="D15" s="17">
        <f>B16</f>
      </c>
      <c r="E15" s="28"/>
      <c r="F15" s="25">
        <f>B18</f>
      </c>
      <c r="G15" s="28"/>
      <c r="H15" s="21">
        <f>B17</f>
      </c>
      <c r="I15" s="28"/>
      <c r="L15" s="117">
        <v>0.001388888888888889</v>
      </c>
      <c r="M15">
        <f t="shared" si="1"/>
      </c>
      <c r="N15" s="3"/>
      <c r="P15" s="5">
        <f t="shared" si="2"/>
      </c>
      <c r="Q15" s="6">
        <f t="shared" si="3"/>
      </c>
      <c r="R15" s="5">
        <f t="shared" si="4"/>
      </c>
      <c r="S15" s="6">
        <f t="shared" si="5"/>
      </c>
      <c r="T15" s="5">
        <f>IF(O15="","",modifiedpoints(O15))</f>
      </c>
      <c r="U15" s="52">
        <f t="shared" si="7"/>
      </c>
      <c r="V15" s="6">
        <f t="shared" si="8"/>
      </c>
      <c r="AC15">
        <f t="shared" si="9"/>
      </c>
      <c r="AE15">
        <f t="shared" si="10"/>
      </c>
      <c r="AG15">
        <f t="shared" si="11"/>
      </c>
      <c r="AI15">
        <f t="shared" si="12"/>
      </c>
    </row>
    <row r="16" spans="1:35" ht="12.75">
      <c r="A16" s="3">
        <f>IF(AND(O15="",O16="",O17="",O18=""),"",A15+1)</f>
      </c>
      <c r="B16" s="14">
        <f t="shared" si="0"/>
      </c>
      <c r="C16" s="29"/>
      <c r="D16" s="18">
        <f>B17</f>
      </c>
      <c r="E16" s="29"/>
      <c r="F16" s="26">
        <f>B15</f>
      </c>
      <c r="G16" s="29"/>
      <c r="H16" s="22">
        <f>B18</f>
      </c>
      <c r="I16" s="29"/>
      <c r="L16" s="117">
        <f>L$1</f>
        <v>0.001388888888888889</v>
      </c>
      <c r="M16">
        <f t="shared" si="1"/>
      </c>
      <c r="N16" s="3"/>
      <c r="P16" s="5">
        <f t="shared" si="2"/>
      </c>
      <c r="Q16" s="6">
        <f t="shared" si="3"/>
      </c>
      <c r="R16" s="5">
        <f t="shared" si="4"/>
      </c>
      <c r="S16" s="6">
        <f t="shared" si="5"/>
      </c>
      <c r="T16" s="5">
        <f>IF(O16="","",modifiedpoints(O16))</f>
      </c>
      <c r="U16" s="52">
        <f t="shared" si="7"/>
      </c>
      <c r="V16" s="6">
        <f t="shared" si="8"/>
      </c>
      <c r="AC16">
        <f t="shared" si="9"/>
      </c>
      <c r="AE16">
        <f t="shared" si="10"/>
      </c>
      <c r="AG16">
        <f t="shared" si="11"/>
      </c>
      <c r="AI16">
        <f t="shared" si="12"/>
      </c>
    </row>
    <row r="17" spans="1:35" ht="12.75">
      <c r="A17" s="3">
        <f>IF(AND(O15="",O16="",O17="",O18=""),"",A16+1)</f>
      </c>
      <c r="B17" s="14">
        <f t="shared" si="0"/>
      </c>
      <c r="C17" s="29"/>
      <c r="D17" s="18">
        <f>B18</f>
      </c>
      <c r="E17" s="29"/>
      <c r="F17" s="26">
        <f>B16</f>
      </c>
      <c r="G17" s="29"/>
      <c r="H17" s="22">
        <f>B15</f>
      </c>
      <c r="I17" s="29"/>
      <c r="L17" s="117">
        <f>L$1</f>
        <v>0.001388888888888889</v>
      </c>
      <c r="M17">
        <f t="shared" si="1"/>
      </c>
      <c r="N17" s="3"/>
      <c r="P17" s="5">
        <f t="shared" si="2"/>
      </c>
      <c r="Q17" s="6">
        <f t="shared" si="3"/>
      </c>
      <c r="R17" s="5">
        <f t="shared" si="4"/>
      </c>
      <c r="S17" s="6">
        <f t="shared" si="5"/>
      </c>
      <c r="T17" s="5">
        <f>IF(O17="","",modifiedpoints(O17))</f>
      </c>
      <c r="U17" s="9">
        <f t="shared" si="7"/>
      </c>
      <c r="V17" s="6">
        <f t="shared" si="8"/>
      </c>
      <c r="AC17">
        <f t="shared" si="9"/>
      </c>
      <c r="AE17">
        <f t="shared" si="10"/>
      </c>
      <c r="AG17">
        <f t="shared" si="11"/>
      </c>
      <c r="AI17">
        <f t="shared" si="12"/>
      </c>
    </row>
    <row r="18" spans="1:35" ht="12.75">
      <c r="A18" s="10">
        <f>IF(AND(O15="",O16="",O17="",O18=""),"",A17+1)</f>
      </c>
      <c r="B18" s="15">
        <f t="shared" si="0"/>
      </c>
      <c r="C18" s="30"/>
      <c r="D18" s="19">
        <f>B15</f>
      </c>
      <c r="E18" s="30"/>
      <c r="F18" s="27">
        <f>B17</f>
      </c>
      <c r="G18" s="30"/>
      <c r="H18" s="23">
        <f>B16</f>
      </c>
      <c r="I18" s="30"/>
      <c r="L18" s="117">
        <f>L$1</f>
        <v>0.001388888888888889</v>
      </c>
      <c r="M18">
        <f t="shared" si="1"/>
      </c>
      <c r="N18" s="3"/>
      <c r="P18" s="5">
        <f t="shared" si="2"/>
      </c>
      <c r="Q18" s="6">
        <f t="shared" si="3"/>
      </c>
      <c r="R18" s="5">
        <f t="shared" si="4"/>
      </c>
      <c r="S18" s="6">
        <f t="shared" si="5"/>
      </c>
      <c r="T18" s="5">
        <f>IF(O18="","",modifiedpoints(O18))</f>
      </c>
      <c r="U18" s="9">
        <f t="shared" si="7"/>
      </c>
      <c r="V18" s="6">
        <f t="shared" si="8"/>
      </c>
      <c r="AC18">
        <f t="shared" si="9"/>
      </c>
      <c r="AE18">
        <f t="shared" si="10"/>
      </c>
      <c r="AG18">
        <f t="shared" si="11"/>
      </c>
      <c r="AI18">
        <f t="shared" si="12"/>
      </c>
    </row>
    <row r="19" spans="1:35" ht="12.75">
      <c r="A19" s="3">
        <f>IF(AND(O19="",O20="",O21="",O22=""),"",A18+1)</f>
      </c>
      <c r="B19" s="14">
        <f t="shared" si="0"/>
      </c>
      <c r="C19" s="29"/>
      <c r="D19" s="18">
        <f>B20</f>
      </c>
      <c r="E19" s="29"/>
      <c r="F19" s="26">
        <f>B22</f>
      </c>
      <c r="G19" s="29"/>
      <c r="H19" s="22">
        <f>B21</f>
      </c>
      <c r="I19" s="29"/>
      <c r="L19" s="117">
        <v>0.001388888888888889</v>
      </c>
      <c r="M19">
        <f t="shared" si="1"/>
      </c>
      <c r="N19" s="3"/>
      <c r="P19" s="5">
        <f t="shared" si="2"/>
      </c>
      <c r="Q19" s="6">
        <f t="shared" si="3"/>
      </c>
      <c r="R19" s="5">
        <f t="shared" si="4"/>
      </c>
      <c r="S19" s="6">
        <f t="shared" si="5"/>
      </c>
      <c r="T19" s="5">
        <f>IF(O19="","",modifiedpoints(O19))</f>
      </c>
      <c r="U19" s="9">
        <f t="shared" si="7"/>
      </c>
      <c r="V19" s="6">
        <f t="shared" si="8"/>
      </c>
      <c r="AC19">
        <f t="shared" si="9"/>
      </c>
      <c r="AE19">
        <f t="shared" si="10"/>
      </c>
      <c r="AG19">
        <f t="shared" si="11"/>
      </c>
      <c r="AI19">
        <f t="shared" si="12"/>
      </c>
    </row>
    <row r="20" spans="1:35" ht="12.75">
      <c r="A20" s="3">
        <f>IF(AND(O19="",O20="",O21="",O22=""),"",A19+1)</f>
      </c>
      <c r="B20" s="14">
        <f t="shared" si="0"/>
      </c>
      <c r="C20" s="29"/>
      <c r="D20" s="18">
        <f>B21</f>
      </c>
      <c r="E20" s="29"/>
      <c r="F20" s="26">
        <f>B19</f>
      </c>
      <c r="G20" s="29"/>
      <c r="H20" s="22">
        <f>B22</f>
      </c>
      <c r="I20" s="29"/>
      <c r="L20" s="117">
        <f>L$1</f>
        <v>0.001388888888888889</v>
      </c>
      <c r="M20">
        <f t="shared" si="1"/>
      </c>
      <c r="N20" s="3"/>
      <c r="P20" s="5">
        <f t="shared" si="2"/>
      </c>
      <c r="Q20" s="6">
        <f t="shared" si="3"/>
      </c>
      <c r="R20" s="5">
        <f t="shared" si="4"/>
      </c>
      <c r="S20" s="6">
        <f t="shared" si="5"/>
      </c>
      <c r="T20" s="5">
        <f>IF(O20="","",modifiedpoints(O20))</f>
      </c>
      <c r="U20" s="52">
        <f t="shared" si="7"/>
      </c>
      <c r="V20" s="6">
        <f t="shared" si="8"/>
      </c>
      <c r="AC20">
        <f t="shared" si="9"/>
      </c>
      <c r="AE20">
        <f t="shared" si="10"/>
      </c>
      <c r="AG20">
        <f t="shared" si="11"/>
      </c>
      <c r="AI20">
        <f t="shared" si="12"/>
      </c>
    </row>
    <row r="21" spans="1:35" ht="12.75">
      <c r="A21" s="3">
        <f>IF(AND(O19="",O20="",O21="",O22=""),"",A20+1)</f>
      </c>
      <c r="B21" s="14">
        <f t="shared" si="0"/>
      </c>
      <c r="C21" s="29"/>
      <c r="D21" s="18">
        <f>B22</f>
      </c>
      <c r="E21" s="29"/>
      <c r="F21" s="26">
        <f>B20</f>
      </c>
      <c r="G21" s="29"/>
      <c r="H21" s="22">
        <f>B19</f>
      </c>
      <c r="I21" s="29"/>
      <c r="L21" s="117">
        <f>L$1</f>
        <v>0.001388888888888889</v>
      </c>
      <c r="M21">
        <f t="shared" si="1"/>
      </c>
      <c r="N21" s="3"/>
      <c r="P21" s="5">
        <f t="shared" si="2"/>
      </c>
      <c r="Q21" s="6">
        <f t="shared" si="3"/>
      </c>
      <c r="R21" s="5">
        <f t="shared" si="4"/>
      </c>
      <c r="S21" s="6">
        <f t="shared" si="5"/>
      </c>
      <c r="T21" s="5">
        <f>IF(O21="","",modifiedpoints(O21))</f>
      </c>
      <c r="U21" s="9">
        <f t="shared" si="7"/>
      </c>
      <c r="V21" s="6">
        <f t="shared" si="8"/>
      </c>
      <c r="AC21">
        <f t="shared" si="9"/>
      </c>
      <c r="AE21">
        <f t="shared" si="10"/>
      </c>
      <c r="AG21">
        <f t="shared" si="11"/>
      </c>
      <c r="AI21">
        <f t="shared" si="12"/>
      </c>
    </row>
    <row r="22" spans="1:35" ht="12.75">
      <c r="A22" s="10">
        <f>IF(AND(O19="",O20="",O21="",O22=""),"",A21+1)</f>
      </c>
      <c r="B22" s="15">
        <f t="shared" si="0"/>
      </c>
      <c r="C22" s="30"/>
      <c r="D22" s="19">
        <f>B19</f>
      </c>
      <c r="E22" s="30"/>
      <c r="F22" s="27">
        <f>B21</f>
      </c>
      <c r="G22" s="30"/>
      <c r="H22" s="23">
        <f>B20</f>
      </c>
      <c r="I22" s="30"/>
      <c r="L22" s="117">
        <f>L$1</f>
        <v>0.001388888888888889</v>
      </c>
      <c r="M22">
        <f t="shared" si="1"/>
      </c>
      <c r="N22" s="10"/>
      <c r="O22" s="10"/>
      <c r="P22" s="7">
        <f t="shared" si="2"/>
      </c>
      <c r="Q22" s="8">
        <f t="shared" si="3"/>
      </c>
      <c r="R22" s="7">
        <f t="shared" si="4"/>
      </c>
      <c r="S22" s="8">
        <f t="shared" si="5"/>
      </c>
      <c r="T22" s="7">
        <f>IF(O22="","",modifiedpoints(O22))</f>
      </c>
      <c r="U22" s="33">
        <f t="shared" si="7"/>
      </c>
      <c r="V22" s="8">
        <f t="shared" si="8"/>
      </c>
      <c r="AC22">
        <f t="shared" si="9"/>
      </c>
      <c r="AE22">
        <f t="shared" si="10"/>
      </c>
      <c r="AG22">
        <f t="shared" si="11"/>
      </c>
      <c r="AI22">
        <f t="shared" si="12"/>
      </c>
    </row>
    <row r="23" ht="12.75">
      <c r="A23" t="s">
        <v>19</v>
      </c>
    </row>
    <row r="24" spans="1:22" ht="12.75">
      <c r="A24" s="2">
        <v>13</v>
      </c>
      <c r="B24" s="13" t="str">
        <f>IF(O24="","",O24)</f>
        <v>Ben</v>
      </c>
      <c r="C24" s="28">
        <v>19</v>
      </c>
      <c r="D24" s="17" t="str">
        <f>B25</f>
        <v>Cam</v>
      </c>
      <c r="E24" s="28">
        <v>24</v>
      </c>
      <c r="F24" s="25" t="str">
        <f>B27</f>
        <v>Em</v>
      </c>
      <c r="G24" s="28">
        <v>20</v>
      </c>
      <c r="H24" s="21" t="str">
        <f>B26</f>
        <v>Bill</v>
      </c>
      <c r="I24" s="28">
        <v>19</v>
      </c>
      <c r="J24" s="31"/>
      <c r="K24" s="31"/>
      <c r="L24" s="117" t="s">
        <v>99</v>
      </c>
      <c r="M24" s="31"/>
      <c r="N24" s="2" t="s">
        <v>7</v>
      </c>
      <c r="O24" s="2" t="str">
        <f>IF(SUM($R$3:$R$22)=0,"Con Fnl 1",INDEX($O$3:$O$22,MATCH(1,$S$3:$S$22,0),1))</f>
        <v>Ben</v>
      </c>
      <c r="P24" s="4">
        <f>IF($O24&lt;&gt;"Con Fnl 1",IF(OR(P$23="",P$23=$N24),0+INDEX($C$24:$C$27,MATCH($O24,$B$24:$B$27,0),1)+INDEX($E$24:$E$27,MATCH($O24,$D$24:$D$27,0),1)+INDEX($G$24:$G$27,MATCH($O24,$F$24:$F$27,0),1)+INDEX($I$24:$I$27,MATCH($O24,$H$24:$H$27,0),1),""),"")</f>
        <v>88</v>
      </c>
      <c r="Q24" s="31">
        <f>IF(ISNUMBER(P24),RANK(P24,P$24:P$27,0),"")</f>
        <v>1</v>
      </c>
      <c r="R24" s="5"/>
      <c r="S24" s="9"/>
      <c r="T24" s="5"/>
      <c r="U24" s="9"/>
      <c r="V24" s="9"/>
    </row>
    <row r="25" spans="1:22" ht="12.75">
      <c r="A25" s="3">
        <v>14</v>
      </c>
      <c r="B25" s="14" t="str">
        <f>IF(O25="","",O25)</f>
        <v>Cam</v>
      </c>
      <c r="C25" s="29">
        <v>21</v>
      </c>
      <c r="D25" s="18" t="str">
        <f>B26</f>
        <v>Bill</v>
      </c>
      <c r="E25" s="29">
        <v>26</v>
      </c>
      <c r="F25" s="26" t="str">
        <f>B24</f>
        <v>Ben</v>
      </c>
      <c r="G25" s="29">
        <v>24</v>
      </c>
      <c r="H25" s="22" t="str">
        <f>B27</f>
        <v>Em</v>
      </c>
      <c r="I25" s="29">
        <v>18</v>
      </c>
      <c r="J25" s="9"/>
      <c r="K25" s="9"/>
      <c r="L25" s="117">
        <v>0.0004629629629629629</v>
      </c>
      <c r="M25" s="9"/>
      <c r="N25" s="3" t="s">
        <v>7</v>
      </c>
      <c r="O25" s="3" t="str">
        <f>IF(SUM($R$3:$R$22)=0,"Con Fnl 2",INDEX($O$3:$O$22,MATCH(2,$S$3:$S$22,0),1))</f>
        <v>Cam</v>
      </c>
      <c r="P25" s="5">
        <f>IF($O25&lt;&gt;"Con Fnl 2",IF(OR(P$23="",P$23=$N25),0+INDEX($C$24:$C$27,MATCH($O25,$B$24:$B$27,0),1)+INDEX($E$24:$E$27,MATCH($O25,$D$24:$D$27,0),1)+INDEX($G$24:$G$27,MATCH($O25,$F$24:$F$27,0),1)+INDEX($I$24:$I$27,MATCH($O25,$H$24:$H$27,0),1),""),"")</f>
        <v>82</v>
      </c>
      <c r="Q25" s="9">
        <f>IF(ISNUMBER(P25),RANK(P25,P$24:P$27,0),"")</f>
        <v>3</v>
      </c>
      <c r="R25" s="5"/>
      <c r="S25" s="9"/>
      <c r="T25" s="9"/>
      <c r="U25" s="9"/>
      <c r="V25" s="9"/>
    </row>
    <row r="26" spans="1:22" ht="12.75">
      <c r="A26" s="3">
        <v>15</v>
      </c>
      <c r="B26" s="14" t="str">
        <f>IF(O26="","",O26)</f>
        <v>Bill</v>
      </c>
      <c r="C26" s="29">
        <v>17</v>
      </c>
      <c r="D26" s="18" t="str">
        <f>B27</f>
        <v>Em</v>
      </c>
      <c r="E26" s="29">
        <v>22</v>
      </c>
      <c r="F26" s="26" t="str">
        <f>B25</f>
        <v>Cam</v>
      </c>
      <c r="G26" s="29">
        <v>23</v>
      </c>
      <c r="H26" s="22" t="str">
        <f>B24</f>
        <v>Ben</v>
      </c>
      <c r="I26" s="29">
        <v>22</v>
      </c>
      <c r="J26" s="9"/>
      <c r="K26" s="9"/>
      <c r="L26" s="117">
        <v>0.0004629629629629629</v>
      </c>
      <c r="M26" s="9"/>
      <c r="N26" s="3" t="s">
        <v>7</v>
      </c>
      <c r="O26" s="3" t="str">
        <f>IF(SUM($R$3:$R$22)=0,"Con Fnl 3",INDEX($O$3:$O$22,MATCH(3,$S$3:$S$22,0),1))</f>
        <v>Bill</v>
      </c>
      <c r="P26" s="5">
        <f>IF($O26&lt;&gt;"Con Fnl 3",IF(OR(P$23="",P$23=$N26),0+INDEX($C$24:$C$27,MATCH($O26,$B$24:$B$27,0),1)+INDEX($E$24:$E$27,MATCH($O26,$D$24:$D$27,0),1)+INDEX($G$24:$G$27,MATCH($O26,$F$24:$F$27,0),1)+INDEX($I$24:$I$27,MATCH($O26,$H$24:$H$27,0),1),""),"")</f>
        <v>85</v>
      </c>
      <c r="Q26" s="9">
        <f>IF(ISNUMBER(P26),RANK(P26,P$24:P$27,0),"")</f>
        <v>2</v>
      </c>
      <c r="R26" s="5"/>
      <c r="S26" s="9"/>
      <c r="T26" s="9"/>
      <c r="U26" s="9"/>
      <c r="V26" s="9"/>
    </row>
    <row r="27" spans="1:22" ht="12.75">
      <c r="A27" s="10">
        <v>16</v>
      </c>
      <c r="B27" s="15" t="str">
        <f>IF(O27="","",O27)</f>
        <v>Em</v>
      </c>
      <c r="C27" s="30">
        <v>19</v>
      </c>
      <c r="D27" s="19" t="str">
        <f>B24</f>
        <v>Ben</v>
      </c>
      <c r="E27" s="30">
        <v>23</v>
      </c>
      <c r="F27" s="27" t="str">
        <f>B26</f>
        <v>Bill</v>
      </c>
      <c r="G27" s="30">
        <v>23</v>
      </c>
      <c r="H27" s="23" t="str">
        <f>B25</f>
        <v>Cam</v>
      </c>
      <c r="I27" s="30">
        <v>14</v>
      </c>
      <c r="J27" s="33"/>
      <c r="K27" s="33"/>
      <c r="L27" s="117">
        <v>0.0004629629629629629</v>
      </c>
      <c r="M27" s="33"/>
      <c r="N27" s="10" t="s">
        <v>7</v>
      </c>
      <c r="O27" s="10" t="str">
        <f>IF(SUM($R$3:$R$22)=0,"Con Fnl 4",INDEX($O$3:$O$22,MATCH(4,$S$3:$S$22,0),1))</f>
        <v>Em</v>
      </c>
      <c r="P27" s="7">
        <f>IF($O27&lt;&gt;"Con Fnl 4",IF(OR(P$23="",P$23=$N27),0+INDEX($C$24:$C$27,MATCH($O27,$B$24:$B$27,0),1)+INDEX($E$24:$E$27,MATCH($O27,$D$24:$D$27,0),1)+INDEX($G$24:$G$27,MATCH($O27,$F$24:$F$27,0),1)+INDEX($I$24:$I$27,MATCH($O27,$H$24:$H$27,0),1),""),"")</f>
        <v>79</v>
      </c>
      <c r="Q27" s="33">
        <f>IF(ISNUMBER(P27),RANK(P27,P$24:P$27,0),"")</f>
        <v>4</v>
      </c>
      <c r="R27" s="5"/>
      <c r="S27" s="9"/>
      <c r="T27" s="9"/>
      <c r="U27" s="9" t="s">
        <v>41</v>
      </c>
      <c r="V27" s="9"/>
    </row>
    <row r="28" spans="1:22" ht="12.75">
      <c r="A28" s="9" t="s">
        <v>20</v>
      </c>
      <c r="B28" s="9"/>
      <c r="C28" s="9"/>
      <c r="D28" s="9"/>
      <c r="E28" s="9"/>
      <c r="F28" s="9"/>
      <c r="R28" s="9"/>
      <c r="S28" s="9"/>
      <c r="T28" s="9"/>
      <c r="U28" s="9"/>
      <c r="V28" s="9"/>
    </row>
    <row r="29" spans="1:22" ht="12.75">
      <c r="A29" s="2">
        <v>17</v>
      </c>
      <c r="B29" s="13" t="str">
        <f>IF(O29="","",O29)</f>
        <v>Karl</v>
      </c>
      <c r="C29" s="28">
        <v>26</v>
      </c>
      <c r="D29" s="17" t="str">
        <f>B30</f>
        <v>Dave G</v>
      </c>
      <c r="E29" s="28">
        <v>33</v>
      </c>
      <c r="F29" s="25" t="str">
        <f>B32</f>
        <v>Geoff</v>
      </c>
      <c r="G29" s="28">
        <v>23</v>
      </c>
      <c r="H29" s="21" t="str">
        <f>B31</f>
        <v>Tracey</v>
      </c>
      <c r="I29" s="28">
        <v>25</v>
      </c>
      <c r="J29" s="31"/>
      <c r="K29" s="31"/>
      <c r="L29" s="117" t="s">
        <v>99</v>
      </c>
      <c r="M29" s="31"/>
      <c r="N29" s="2" t="s">
        <v>8</v>
      </c>
      <c r="O29" s="2" t="str">
        <f>IF(SUM($P$3:$P$22)=0,"Spd Fnl 1",INDEX($O$3:$O$22,MATCH(1,$Q$3:$Q$22,0),1))</f>
        <v>Karl</v>
      </c>
      <c r="P29" s="4">
        <f>IF($O29&lt;&gt;"Spd Fnl 1",IF(OR(P$28="",P$28=$N29),0+INDEX($C$29:$C$32,MATCH($O29,$B$29:$B$32,0),1)+INDEX($E$29:$E$32,MATCH($O29,$D$29:$D$32,0),1)+INDEX($G$29:$G$32,MATCH($O29,$F$29:$F$32,0),1)+INDEX($I$29:$I$32,MATCH($O29,$H$29:$H$32,0),1),""),"")</f>
        <v>106</v>
      </c>
      <c r="Q29" s="31">
        <f>IF(ISNUMBER(P29),RANK(P29,P$29:P$32,0),"")</f>
        <v>2</v>
      </c>
      <c r="R29" s="5"/>
      <c r="S29" s="9"/>
      <c r="T29" s="9"/>
      <c r="U29" s="9"/>
      <c r="V29" s="9"/>
    </row>
    <row r="30" spans="1:22" ht="12.75">
      <c r="A30" s="3">
        <v>18</v>
      </c>
      <c r="B30" s="14" t="str">
        <f>IF(O30="","",O30)</f>
        <v>Dave G</v>
      </c>
      <c r="C30" s="29">
        <v>24</v>
      </c>
      <c r="D30" s="18" t="str">
        <f>B31</f>
        <v>Tracey</v>
      </c>
      <c r="E30" s="29">
        <v>22</v>
      </c>
      <c r="F30" s="26" t="str">
        <f>B29</f>
        <v>Karl</v>
      </c>
      <c r="G30" s="29">
        <v>25</v>
      </c>
      <c r="H30" s="22" t="str">
        <f>B32</f>
        <v>Geoff</v>
      </c>
      <c r="I30" s="29">
        <v>20</v>
      </c>
      <c r="J30" s="9"/>
      <c r="K30" s="9"/>
      <c r="L30" s="117">
        <v>0.0004629629629629629</v>
      </c>
      <c r="M30" s="9"/>
      <c r="N30" s="3" t="s">
        <v>8</v>
      </c>
      <c r="O30" s="3" t="str">
        <f>IF(SUM($P$3:$P$22)=0,"Spd Fnl 2",INDEX($O$3:$O$22,MATCH(2,$Q$3:$Q$22,0),1))</f>
        <v>Dave G</v>
      </c>
      <c r="P30" s="5">
        <f>IF($O30&lt;&gt;"Spd Fnl 2",IF(OR(P$28="",P$28=$N30),0+INDEX($C$29:$C$32,MATCH($O30,$B$29:$B$32,0),1)+INDEX($E$29:$E$32,MATCH($O30,$D$29:$D$32,0),1)+INDEX($G$29:$G$32,MATCH($O30,$F$29:$F$32,0),1)+INDEX($I$29:$I$32,MATCH($O30,$H$29:$H$32,0),1),""),"")</f>
        <v>110</v>
      </c>
      <c r="Q30" s="9">
        <f>IF(ISNUMBER(P30),RANK(P30,P$29:P$32,0),"")</f>
        <v>1</v>
      </c>
      <c r="R30" s="5"/>
      <c r="S30" s="9"/>
      <c r="T30" s="9"/>
      <c r="U30" s="9"/>
      <c r="V30" s="9"/>
    </row>
    <row r="31" spans="1:22" ht="12.75">
      <c r="A31" s="3">
        <v>19</v>
      </c>
      <c r="B31" s="14" t="str">
        <f>IF(O31="","",O31)</f>
        <v>Tracey</v>
      </c>
      <c r="C31" s="29">
        <v>21</v>
      </c>
      <c r="D31" s="18" t="str">
        <f>B32</f>
        <v>Geoff</v>
      </c>
      <c r="E31" s="29">
        <v>22</v>
      </c>
      <c r="F31" s="26" t="str">
        <f>B30</f>
        <v>Dave G</v>
      </c>
      <c r="G31" s="29">
        <v>27</v>
      </c>
      <c r="H31" s="22" t="str">
        <f>B29</f>
        <v>Karl</v>
      </c>
      <c r="I31" s="29">
        <v>29</v>
      </c>
      <c r="J31" s="9"/>
      <c r="K31" s="9"/>
      <c r="L31" s="117">
        <v>0.0004629629629629629</v>
      </c>
      <c r="M31" s="9"/>
      <c r="N31" s="3" t="s">
        <v>8</v>
      </c>
      <c r="O31" s="3" t="s">
        <v>23</v>
      </c>
      <c r="P31" s="5">
        <f>IF($O31&lt;&gt;"Spd Fnl 3",IF(OR(P$28="",P$28=$N31),0+INDEX($C$29:$C$32,MATCH($O31,$B$29:$B$32,0),1)+INDEX($E$29:$E$32,MATCH($O31,$D$29:$D$32,0),1)+INDEX($G$29:$G$32,MATCH($O31,$F$29:$F$32,0),1)+INDEX($I$29:$I$32,MATCH($O31,$H$29:$H$32,0),1),""),"")</f>
        <v>90</v>
      </c>
      <c r="Q31" s="9">
        <f>IF(ISNUMBER(P31),RANK(P31,P$29:P$32,0),"")</f>
        <v>3</v>
      </c>
      <c r="R31" s="5"/>
      <c r="S31" s="9"/>
      <c r="T31" s="9"/>
      <c r="U31" s="9"/>
      <c r="V31" s="9"/>
    </row>
    <row r="32" spans="1:22" ht="12.75">
      <c r="A32" s="10">
        <v>20</v>
      </c>
      <c r="B32" s="15" t="str">
        <f>IF(O32="","",O32)</f>
        <v>Geoff</v>
      </c>
      <c r="C32" s="30">
        <v>18</v>
      </c>
      <c r="D32" s="19" t="str">
        <f>B29</f>
        <v>Karl</v>
      </c>
      <c r="E32" s="30">
        <v>26</v>
      </c>
      <c r="F32" s="27" t="str">
        <f>B31</f>
        <v>Tracey</v>
      </c>
      <c r="G32" s="30">
        <v>22</v>
      </c>
      <c r="H32" s="23" t="str">
        <f>B30</f>
        <v>Dave G</v>
      </c>
      <c r="I32" s="30">
        <v>26</v>
      </c>
      <c r="J32" s="33"/>
      <c r="K32" s="33"/>
      <c r="L32" s="117">
        <v>0.0004629629629629629</v>
      </c>
      <c r="M32" s="33"/>
      <c r="N32" s="10" t="s">
        <v>8</v>
      </c>
      <c r="O32" s="10" t="str">
        <f>IF(SUM($P$3:$P$22)=0,"Spd Fnl 4",INDEX($O$3:$O$22,MATCH(4,$Q$3:$Q$22,0),1))</f>
        <v>Geoff</v>
      </c>
      <c r="P32" s="7">
        <f>IF($O32&lt;&gt;"Spd Fnl 4",IF(OR(P$28="",P$28=$N32),0+INDEX($C$29:$C$32,MATCH($O32,$B$29:$B$32,0),1)+INDEX($E$29:$E$32,MATCH($O32,$D$29:$D$32,0),1)+INDEX($G$29:$G$32,MATCH($O32,$F$29:$F$32,0),1)+INDEX($I$29:$I$32,MATCH($O32,$H$29:$H$32,0),1),""),"")</f>
        <v>83</v>
      </c>
      <c r="Q32" s="33">
        <f>IF(ISNUMBER(P32),RANK(P32,P$29:P$32,0),"")</f>
        <v>4</v>
      </c>
      <c r="R32" s="5"/>
      <c r="S32" s="9"/>
      <c r="T32" s="9"/>
      <c r="U32" s="9"/>
      <c r="V32" s="9"/>
    </row>
  </sheetData>
  <sheetProtection selectLockedCells="1"/>
  <mergeCells count="7">
    <mergeCell ref="B1:C1"/>
    <mergeCell ref="D1:E1"/>
    <mergeCell ref="F1:G1"/>
    <mergeCell ref="T1:V1"/>
    <mergeCell ref="H1:I1"/>
    <mergeCell ref="P1:Q1"/>
    <mergeCell ref="R1:S1"/>
  </mergeCells>
  <printOptions/>
  <pageMargins left="0.75" right="0.75" top="1" bottom="1" header="0.5" footer="0.5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FFFF"/>
  </sheetPr>
  <dimension ref="A1:AI30"/>
  <sheetViews>
    <sheetView zoomScalePageLayoutView="0" workbookViewId="0" topLeftCell="A1">
      <selection activeCell="I11" sqref="I11"/>
    </sheetView>
  </sheetViews>
  <sheetFormatPr defaultColWidth="9.140625" defaultRowHeight="12.75"/>
  <cols>
    <col min="10" max="13" width="9.140625" style="0" hidden="1" customWidth="1"/>
    <col min="14" max="14" width="9.140625" style="9" customWidth="1"/>
  </cols>
  <sheetData>
    <row r="1" spans="1:22" ht="12.75">
      <c r="A1" s="1"/>
      <c r="B1" s="139" t="s">
        <v>89</v>
      </c>
      <c r="C1" s="51"/>
      <c r="D1" s="140" t="s">
        <v>90</v>
      </c>
      <c r="E1" s="49">
        <f>CEILING(O1*3/4,1)</f>
        <v>5</v>
      </c>
      <c r="F1" s="141" t="s">
        <v>91</v>
      </c>
      <c r="G1" s="48">
        <f>CEILING(O1/4,1)</f>
        <v>2</v>
      </c>
      <c r="H1" s="142" t="s">
        <v>92</v>
      </c>
      <c r="I1" s="50">
        <v>1</v>
      </c>
      <c r="J1" s="38"/>
      <c r="K1" s="1"/>
      <c r="L1" s="136">
        <v>0.001388888888888889</v>
      </c>
      <c r="M1" s="45"/>
      <c r="O1" s="1">
        <f>COUNTA(O3:O22)</f>
        <v>6</v>
      </c>
      <c r="P1" s="193"/>
      <c r="Q1" s="190"/>
      <c r="R1" s="198"/>
      <c r="S1" s="199"/>
      <c r="T1" s="191" t="s">
        <v>11</v>
      </c>
      <c r="U1" s="191"/>
      <c r="V1" s="192"/>
    </row>
    <row r="2" spans="1:22" ht="12.75">
      <c r="A2" s="1" t="s">
        <v>0</v>
      </c>
      <c r="B2" s="12" t="s">
        <v>1</v>
      </c>
      <c r="C2" s="12" t="s">
        <v>2</v>
      </c>
      <c r="D2" s="16" t="s">
        <v>1</v>
      </c>
      <c r="E2" s="16" t="s">
        <v>2</v>
      </c>
      <c r="F2" s="24" t="s">
        <v>1</v>
      </c>
      <c r="G2" s="35" t="s">
        <v>2</v>
      </c>
      <c r="H2" s="43" t="s">
        <v>1</v>
      </c>
      <c r="I2" s="44" t="s">
        <v>2</v>
      </c>
      <c r="J2" s="38"/>
      <c r="K2" s="1"/>
      <c r="L2" s="1"/>
      <c r="M2" s="45"/>
      <c r="O2" s="1" t="s">
        <v>1</v>
      </c>
      <c r="P2" s="1" t="s">
        <v>2</v>
      </c>
      <c r="Q2" s="45" t="s">
        <v>6</v>
      </c>
      <c r="R2" s="5"/>
      <c r="S2" s="47"/>
      <c r="T2" s="47" t="s">
        <v>12</v>
      </c>
      <c r="U2" s="47" t="s">
        <v>13</v>
      </c>
      <c r="V2" s="47" t="s">
        <v>14</v>
      </c>
    </row>
    <row r="3" spans="1:35" ht="12.75">
      <c r="A3" s="2">
        <f>IF(B3="","",1)</f>
        <v>1</v>
      </c>
      <c r="B3" s="13" t="str">
        <f aca="true" t="shared" si="0" ref="B3:B22">IF(O3="","",O3)</f>
        <v>Cam</v>
      </c>
      <c r="C3" s="36">
        <v>35</v>
      </c>
      <c r="D3" s="17" t="str">
        <f aca="true" ca="1" t="shared" si="1" ref="D3:D22">IF($A3="","",IF($A3&gt;E$1,INDIRECT("B"&amp;$A3-E$1+2,TRUE),INDIRECT("B"&amp;$O$1-E$1+$A3+2,TRUE)))</f>
        <v>Dave G</v>
      </c>
      <c r="E3" s="28">
        <v>51</v>
      </c>
      <c r="F3" s="40" t="str">
        <f ca="1">IF($A3="","",IF($A3&gt;G$1,INDIRECT("B"&amp;$A3-G$1+2,TRUE),INDIRECT("B"&amp;$O$1-G$1+$A3+2,TRUE)))</f>
        <v>Karl</v>
      </c>
      <c r="G3" s="36">
        <v>64</v>
      </c>
      <c r="H3" s="22" t="str">
        <f aca="true" ca="1" t="shared" si="2" ref="H3:H22">IF($A3="","",IF($A3&gt;I$1,INDIRECT("B"&amp;$A3-I$1+2,TRUE),INDIRECT("B"&amp;$O$1-I$1+$A3+2,TRUE)))</f>
        <v>Geoff</v>
      </c>
      <c r="I3" s="29">
        <v>56</v>
      </c>
      <c r="L3" s="117">
        <f>L$1</f>
        <v>0.001388888888888889</v>
      </c>
      <c r="M3">
        <f>IF(O3="","",P3)</f>
        <v>154</v>
      </c>
      <c r="O3" s="2" t="s">
        <v>9</v>
      </c>
      <c r="P3" s="4">
        <f aca="true" t="shared" si="3" ref="P3:P22">IF($O3&gt;" ",IF(OR(P$1="",P$1=$N3),0+INDEX($C$3:$C$22,MATCH($O3,$B$3:$B$22,0),1)+INDEX($E$3:$E$22,MATCH($O3,$D$3:$D$22,0),1)+INDEX($G$3:$G$22,MATCH($O3,$F$3:$F$22,0),1)+INDEX($I$3:$I$22,MATCH($O3,$H$3:$H$22,0),1),""),"")</f>
        <v>154</v>
      </c>
      <c r="Q3" s="31">
        <f aca="true" t="shared" si="4" ref="Q3:Q22">IF(ISNUMBER(P3),RANK(P3,P$3:P$22,0),"")</f>
        <v>6</v>
      </c>
      <c r="R3" s="5"/>
      <c r="S3" s="6"/>
      <c r="T3" s="31">
        <f aca="true" t="shared" si="5" ref="T3:T22">IF(O3="","",IF(Q3=1,20,IF(Q3=2,17,18-Q3)))</f>
        <v>12</v>
      </c>
      <c r="U3" s="31">
        <f>IF($O3="","",0+INDEX($AC$3:$AC$22,MATCH($O3,$B$3:$B$22,0),1)+INDEX($AE$3:$AE$22,MATCH($O3,$D$3:$D$22,0),1)+INDEX($AG$3:$AG$22,MATCH($O3,$F$3:$F$22,0),1)+INDEX($AI$3:$AI$22,MATCH($O3,$H$3:$H$22,0),1))</f>
        <v>0</v>
      </c>
      <c r="V3" s="11">
        <f>IF(O3="","",T3+U3)</f>
        <v>12</v>
      </c>
      <c r="AC3">
        <f>IF(B3="","",IF(RANK(C3,$B3:$I3)=1,1,0))</f>
        <v>0</v>
      </c>
      <c r="AE3">
        <f>IF(D3="","",IF(RANK(E3,$B3:$I3)=1,1,0))</f>
        <v>0</v>
      </c>
      <c r="AG3">
        <f>IF(F3="","",IF(RANK(G3,$B3:$I3)=1,1,0))</f>
        <v>1</v>
      </c>
      <c r="AI3">
        <f>IF(H3="","",IF(RANK(I3,$B3:$I3)=1,1,0))</f>
        <v>0</v>
      </c>
    </row>
    <row r="4" spans="1:35" ht="12.75">
      <c r="A4" s="3">
        <f aca="true" t="shared" si="6" ref="A4:A22">IF(B4="","",A3+1)</f>
        <v>2</v>
      </c>
      <c r="B4" s="14" t="str">
        <f t="shared" si="0"/>
        <v>Dave G</v>
      </c>
      <c r="C4" s="34">
        <v>48</v>
      </c>
      <c r="D4" s="18" t="str">
        <f ca="1" t="shared" si="1"/>
        <v>Tracey</v>
      </c>
      <c r="E4" s="29">
        <v>50</v>
      </c>
      <c r="F4" s="41" t="str">
        <f aca="true" ca="1" t="shared" si="7" ref="F4:F22">IF($A4="","",IF($A4&gt;G$1,INDIRECT("B"&amp;$A4-G$1+2,TRUE),INDIRECT("B"&amp;$O$1-G$1+$A4+2,TRUE)))</f>
        <v>Geoff</v>
      </c>
      <c r="G4" s="34">
        <v>51</v>
      </c>
      <c r="H4" s="22" t="str">
        <f ca="1" t="shared" si="2"/>
        <v>Cam</v>
      </c>
      <c r="I4" s="29">
        <v>40</v>
      </c>
      <c r="L4" s="117">
        <f aca="true" t="shared" si="8" ref="L4:L22">L$1</f>
        <v>0.001388888888888889</v>
      </c>
      <c r="M4">
        <f aca="true" t="shared" si="9" ref="M4:M22">IF(O4="","",P4)</f>
        <v>185</v>
      </c>
      <c r="O4" s="3" t="s">
        <v>25</v>
      </c>
      <c r="P4" s="5">
        <f t="shared" si="3"/>
        <v>185</v>
      </c>
      <c r="Q4" s="9">
        <f t="shared" si="4"/>
        <v>5</v>
      </c>
      <c r="R4" s="5"/>
      <c r="S4" s="6"/>
      <c r="T4" s="9">
        <f t="shared" si="5"/>
        <v>13</v>
      </c>
      <c r="U4" s="9">
        <f aca="true" t="shared" si="10" ref="U4:U22">IF($O4="","",0+INDEX($AC$3:$AC$22,MATCH($O4,$B$3:$B$22,0),1)+INDEX($AE$3:$AE$22,MATCH($O4,$D$3:$D$22,0),1)+INDEX($AG$3:$AG$22,MATCH($O4,$F$3:$F$22,0),1)+INDEX($AI$3:$AI$22,MATCH($O4,$H$3:$H$22,0),1))</f>
        <v>0</v>
      </c>
      <c r="V4" s="6">
        <f aca="true" t="shared" si="11" ref="V4:V22">IF(O4="","",T4+U4)</f>
        <v>13</v>
      </c>
      <c r="AC4">
        <f aca="true" t="shared" si="12" ref="AC4:AC22">IF(B4="","",IF(RANK(C4,$B4:$I4)=1,1,0))</f>
        <v>0</v>
      </c>
      <c r="AE4">
        <f aca="true" t="shared" si="13" ref="AE4:AE22">IF(D4="","",IF(RANK(E4,$B4:$I4)=1,1,0))</f>
        <v>0</v>
      </c>
      <c r="AG4">
        <f aca="true" t="shared" si="14" ref="AG4:AG22">IF(F4="","",IF(RANK(G4,$B4:$I4)=1,1,0))</f>
        <v>1</v>
      </c>
      <c r="AI4">
        <f aca="true" t="shared" si="15" ref="AI4:AI22">IF(H4="","",IF(RANK(I4,$B4:$I4)=1,1,0))</f>
        <v>0</v>
      </c>
    </row>
    <row r="5" spans="1:35" ht="12.75">
      <c r="A5" s="3">
        <f t="shared" si="6"/>
        <v>3</v>
      </c>
      <c r="B5" s="14" t="str">
        <f t="shared" si="0"/>
        <v>Tracey</v>
      </c>
      <c r="C5" s="34">
        <v>41</v>
      </c>
      <c r="D5" s="18" t="str">
        <f ca="1" t="shared" si="1"/>
        <v>Chad</v>
      </c>
      <c r="E5" s="29">
        <v>49</v>
      </c>
      <c r="F5" s="39" t="str">
        <f ca="1" t="shared" si="7"/>
        <v>Cam</v>
      </c>
      <c r="G5" s="34">
        <v>31</v>
      </c>
      <c r="H5" s="22" t="str">
        <f ca="1" t="shared" si="2"/>
        <v>Dave G</v>
      </c>
      <c r="I5" s="29">
        <v>45</v>
      </c>
      <c r="L5" s="117">
        <f t="shared" si="8"/>
        <v>0.001388888888888889</v>
      </c>
      <c r="M5">
        <f t="shared" si="9"/>
        <v>200</v>
      </c>
      <c r="O5" s="3" t="s">
        <v>23</v>
      </c>
      <c r="P5" s="5">
        <f t="shared" si="3"/>
        <v>200</v>
      </c>
      <c r="Q5" s="9">
        <f t="shared" si="4"/>
        <v>2</v>
      </c>
      <c r="R5" s="5"/>
      <c r="S5" s="6"/>
      <c r="T5" s="52">
        <f t="shared" si="5"/>
        <v>17</v>
      </c>
      <c r="U5" s="9">
        <f t="shared" si="10"/>
        <v>1</v>
      </c>
      <c r="V5" s="6">
        <f t="shared" si="11"/>
        <v>18</v>
      </c>
      <c r="AC5">
        <f t="shared" si="12"/>
        <v>0</v>
      </c>
      <c r="AE5">
        <f t="shared" si="13"/>
        <v>1</v>
      </c>
      <c r="AG5">
        <f t="shared" si="14"/>
        <v>0</v>
      </c>
      <c r="AI5">
        <f t="shared" si="15"/>
        <v>0</v>
      </c>
    </row>
    <row r="6" spans="1:35" ht="12.75">
      <c r="A6" s="3">
        <f t="shared" si="6"/>
        <v>4</v>
      </c>
      <c r="B6" s="14" t="str">
        <f t="shared" si="0"/>
        <v>Chad</v>
      </c>
      <c r="C6" s="34">
        <v>46</v>
      </c>
      <c r="D6" s="18" t="str">
        <f ca="1" t="shared" si="1"/>
        <v>Karl</v>
      </c>
      <c r="E6" s="29">
        <v>58</v>
      </c>
      <c r="F6" s="41" t="str">
        <f ca="1" t="shared" si="7"/>
        <v>Dave G</v>
      </c>
      <c r="G6" s="34">
        <v>41</v>
      </c>
      <c r="H6" s="22" t="str">
        <f ca="1" t="shared" si="2"/>
        <v>Tracey</v>
      </c>
      <c r="I6" s="29">
        <v>54</v>
      </c>
      <c r="L6" s="117">
        <f t="shared" si="8"/>
        <v>0.001388888888888889</v>
      </c>
      <c r="M6">
        <f t="shared" si="9"/>
        <v>196</v>
      </c>
      <c r="O6" s="3" t="s">
        <v>26</v>
      </c>
      <c r="P6" s="5">
        <f t="shared" si="3"/>
        <v>196</v>
      </c>
      <c r="Q6" s="9">
        <f t="shared" si="4"/>
        <v>4</v>
      </c>
      <c r="R6" s="5"/>
      <c r="S6" s="6"/>
      <c r="T6" s="52">
        <f t="shared" si="5"/>
        <v>14</v>
      </c>
      <c r="U6" s="9">
        <f t="shared" si="10"/>
        <v>2</v>
      </c>
      <c r="V6" s="6">
        <f t="shared" si="11"/>
        <v>16</v>
      </c>
      <c r="AC6">
        <f t="shared" si="12"/>
        <v>0</v>
      </c>
      <c r="AE6">
        <f t="shared" si="13"/>
        <v>1</v>
      </c>
      <c r="AG6">
        <f t="shared" si="14"/>
        <v>0</v>
      </c>
      <c r="AI6">
        <f t="shared" si="15"/>
        <v>0</v>
      </c>
    </row>
    <row r="7" spans="1:35" ht="12.75">
      <c r="A7" s="3">
        <f t="shared" si="6"/>
        <v>5</v>
      </c>
      <c r="B7" s="14" t="str">
        <f t="shared" si="0"/>
        <v>Karl</v>
      </c>
      <c r="C7" s="34">
        <v>50</v>
      </c>
      <c r="D7" s="18" t="str">
        <f ca="1" t="shared" si="1"/>
        <v>Geoff</v>
      </c>
      <c r="E7" s="29">
        <v>51</v>
      </c>
      <c r="F7" s="41" t="str">
        <f ca="1" t="shared" si="7"/>
        <v>Tracey</v>
      </c>
      <c r="G7" s="34">
        <v>55</v>
      </c>
      <c r="H7" s="22" t="str">
        <f ca="1" t="shared" si="2"/>
        <v>Chad</v>
      </c>
      <c r="I7" s="29">
        <v>48</v>
      </c>
      <c r="L7" s="117">
        <f t="shared" si="8"/>
        <v>0.001388888888888889</v>
      </c>
      <c r="M7">
        <f t="shared" si="9"/>
        <v>225</v>
      </c>
      <c r="O7" s="3" t="s">
        <v>10</v>
      </c>
      <c r="P7" s="5">
        <f t="shared" si="3"/>
        <v>225</v>
      </c>
      <c r="Q7" s="9">
        <f t="shared" si="4"/>
        <v>1</v>
      </c>
      <c r="R7" s="5"/>
      <c r="S7" s="6"/>
      <c r="T7" s="52">
        <f t="shared" si="5"/>
        <v>20</v>
      </c>
      <c r="U7" s="9">
        <f t="shared" si="10"/>
        <v>3</v>
      </c>
      <c r="V7" s="6">
        <f t="shared" si="11"/>
        <v>23</v>
      </c>
      <c r="AC7">
        <f t="shared" si="12"/>
        <v>0</v>
      </c>
      <c r="AE7">
        <f t="shared" si="13"/>
        <v>0</v>
      </c>
      <c r="AG7">
        <f t="shared" si="14"/>
        <v>1</v>
      </c>
      <c r="AI7">
        <f t="shared" si="15"/>
        <v>0</v>
      </c>
    </row>
    <row r="8" spans="1:35" ht="12.75">
      <c r="A8" s="3">
        <f t="shared" si="6"/>
        <v>6</v>
      </c>
      <c r="B8" s="14" t="str">
        <f t="shared" si="0"/>
        <v>Geoff</v>
      </c>
      <c r="C8" s="34">
        <v>39</v>
      </c>
      <c r="D8" s="18" t="str">
        <f ca="1" t="shared" si="1"/>
        <v>Cam</v>
      </c>
      <c r="E8" s="29">
        <v>48</v>
      </c>
      <c r="F8" s="41" t="str">
        <f ca="1" t="shared" si="7"/>
        <v>Chad</v>
      </c>
      <c r="G8" s="34">
        <v>53</v>
      </c>
      <c r="H8" s="22" t="str">
        <f ca="1" t="shared" si="2"/>
        <v>Karl</v>
      </c>
      <c r="I8" s="29">
        <v>53</v>
      </c>
      <c r="L8" s="117">
        <f t="shared" si="8"/>
        <v>0.001388888888888889</v>
      </c>
      <c r="M8">
        <f t="shared" si="9"/>
        <v>197</v>
      </c>
      <c r="O8" s="3" t="s">
        <v>28</v>
      </c>
      <c r="P8" s="5">
        <f t="shared" si="3"/>
        <v>197</v>
      </c>
      <c r="Q8" s="9">
        <f t="shared" si="4"/>
        <v>3</v>
      </c>
      <c r="R8" s="5"/>
      <c r="S8" s="6"/>
      <c r="T8" s="9">
        <f t="shared" si="5"/>
        <v>15</v>
      </c>
      <c r="U8" s="52">
        <f t="shared" si="10"/>
        <v>1</v>
      </c>
      <c r="V8" s="6">
        <f t="shared" si="11"/>
        <v>16</v>
      </c>
      <c r="AC8">
        <f t="shared" si="12"/>
        <v>0</v>
      </c>
      <c r="AE8">
        <f t="shared" si="13"/>
        <v>0</v>
      </c>
      <c r="AG8">
        <f t="shared" si="14"/>
        <v>1</v>
      </c>
      <c r="AI8">
        <f t="shared" si="15"/>
        <v>1</v>
      </c>
    </row>
    <row r="9" spans="1:35" ht="12.75">
      <c r="A9" s="3">
        <f t="shared" si="6"/>
      </c>
      <c r="B9" s="14">
        <f t="shared" si="0"/>
      </c>
      <c r="C9" s="34"/>
      <c r="D9" s="18">
        <f ca="1" t="shared" si="1"/>
      </c>
      <c r="E9" s="29"/>
      <c r="F9" s="41">
        <f ca="1" t="shared" si="7"/>
      </c>
      <c r="G9" s="34"/>
      <c r="H9" s="22">
        <f ca="1" t="shared" si="2"/>
      </c>
      <c r="I9" s="29"/>
      <c r="L9" s="117">
        <f t="shared" si="8"/>
        <v>0.001388888888888889</v>
      </c>
      <c r="M9">
        <f t="shared" si="9"/>
      </c>
      <c r="O9" s="3"/>
      <c r="P9" s="5">
        <f t="shared" si="3"/>
      </c>
      <c r="Q9" s="9">
        <f t="shared" si="4"/>
      </c>
      <c r="R9" s="5"/>
      <c r="S9" s="6"/>
      <c r="T9" s="9">
        <f t="shared" si="5"/>
      </c>
      <c r="U9" s="52">
        <f t="shared" si="10"/>
      </c>
      <c r="V9" s="6">
        <f t="shared" si="11"/>
      </c>
      <c r="AC9">
        <f t="shared" si="12"/>
      </c>
      <c r="AE9">
        <f t="shared" si="13"/>
      </c>
      <c r="AG9">
        <f t="shared" si="14"/>
      </c>
      <c r="AI9">
        <f t="shared" si="15"/>
      </c>
    </row>
    <row r="10" spans="1:35" ht="12.75">
      <c r="A10" s="3">
        <f t="shared" si="6"/>
      </c>
      <c r="B10" s="14">
        <f t="shared" si="0"/>
      </c>
      <c r="C10" s="34"/>
      <c r="D10" s="18">
        <f ca="1" t="shared" si="1"/>
      </c>
      <c r="E10" s="29"/>
      <c r="F10" s="41">
        <f ca="1" t="shared" si="7"/>
      </c>
      <c r="G10" s="34"/>
      <c r="H10" s="22">
        <f ca="1" t="shared" si="2"/>
      </c>
      <c r="I10" s="29"/>
      <c r="L10" s="117">
        <f t="shared" si="8"/>
        <v>0.001388888888888889</v>
      </c>
      <c r="M10">
        <f t="shared" si="9"/>
      </c>
      <c r="O10" s="3"/>
      <c r="P10" s="5">
        <f t="shared" si="3"/>
      </c>
      <c r="Q10" s="9">
        <f t="shared" si="4"/>
      </c>
      <c r="R10" s="5"/>
      <c r="S10" s="6"/>
      <c r="T10" s="9">
        <f t="shared" si="5"/>
      </c>
      <c r="U10" s="9">
        <f t="shared" si="10"/>
      </c>
      <c r="V10" s="6">
        <f t="shared" si="11"/>
      </c>
      <c r="AC10">
        <f t="shared" si="12"/>
      </c>
      <c r="AE10">
        <f t="shared" si="13"/>
      </c>
      <c r="AG10">
        <f t="shared" si="14"/>
      </c>
      <c r="AI10">
        <f t="shared" si="15"/>
      </c>
    </row>
    <row r="11" spans="1:35" ht="12.75">
      <c r="A11" s="3">
        <f t="shared" si="6"/>
      </c>
      <c r="B11" s="14">
        <f t="shared" si="0"/>
      </c>
      <c r="C11" s="34"/>
      <c r="D11" s="18">
        <f ca="1" t="shared" si="1"/>
      </c>
      <c r="E11" s="29"/>
      <c r="F11" s="41">
        <f ca="1" t="shared" si="7"/>
      </c>
      <c r="G11" s="34"/>
      <c r="H11" s="22">
        <f ca="1" t="shared" si="2"/>
      </c>
      <c r="I11" s="29"/>
      <c r="L11" s="117">
        <f t="shared" si="8"/>
        <v>0.001388888888888889</v>
      </c>
      <c r="M11">
        <f t="shared" si="9"/>
      </c>
      <c r="O11" s="3"/>
      <c r="P11" s="5">
        <f t="shared" si="3"/>
      </c>
      <c r="Q11" s="9">
        <f t="shared" si="4"/>
      </c>
      <c r="R11" s="5"/>
      <c r="S11" s="6"/>
      <c r="T11" s="9">
        <f t="shared" si="5"/>
      </c>
      <c r="U11" s="9">
        <f t="shared" si="10"/>
      </c>
      <c r="V11" s="6">
        <f t="shared" si="11"/>
      </c>
      <c r="AC11">
        <f t="shared" si="12"/>
      </c>
      <c r="AE11">
        <f t="shared" si="13"/>
      </c>
      <c r="AG11">
        <f t="shared" si="14"/>
      </c>
      <c r="AI11">
        <f t="shared" si="15"/>
      </c>
    </row>
    <row r="12" spans="1:35" ht="12.75">
      <c r="A12" s="3">
        <f t="shared" si="6"/>
      </c>
      <c r="B12" s="14">
        <f t="shared" si="0"/>
      </c>
      <c r="C12" s="34"/>
      <c r="D12" s="18">
        <f ca="1" t="shared" si="1"/>
      </c>
      <c r="E12" s="29"/>
      <c r="F12" s="41">
        <f ca="1" t="shared" si="7"/>
      </c>
      <c r="G12" s="34"/>
      <c r="H12" s="22">
        <f ca="1" t="shared" si="2"/>
      </c>
      <c r="I12" s="29"/>
      <c r="L12" s="117">
        <f t="shared" si="8"/>
        <v>0.001388888888888889</v>
      </c>
      <c r="M12">
        <f t="shared" si="9"/>
      </c>
      <c r="O12" s="3"/>
      <c r="P12" s="5">
        <f t="shared" si="3"/>
      </c>
      <c r="Q12" s="9">
        <f t="shared" si="4"/>
      </c>
      <c r="R12" s="5"/>
      <c r="S12" s="6"/>
      <c r="T12" s="9">
        <f t="shared" si="5"/>
      </c>
      <c r="U12" s="52">
        <f t="shared" si="10"/>
      </c>
      <c r="V12" s="6">
        <f t="shared" si="11"/>
      </c>
      <c r="AC12">
        <f t="shared" si="12"/>
      </c>
      <c r="AE12">
        <f t="shared" si="13"/>
      </c>
      <c r="AG12">
        <f t="shared" si="14"/>
      </c>
      <c r="AI12">
        <f t="shared" si="15"/>
      </c>
    </row>
    <row r="13" spans="1:35" ht="12.75">
      <c r="A13" s="3">
        <f t="shared" si="6"/>
      </c>
      <c r="B13" s="14">
        <f t="shared" si="0"/>
      </c>
      <c r="C13" s="34"/>
      <c r="D13" s="18">
        <f ca="1" t="shared" si="1"/>
      </c>
      <c r="E13" s="29"/>
      <c r="F13" s="41">
        <f ca="1" t="shared" si="7"/>
      </c>
      <c r="G13" s="34"/>
      <c r="H13" s="22">
        <f ca="1" t="shared" si="2"/>
      </c>
      <c r="I13" s="29"/>
      <c r="L13" s="117">
        <f t="shared" si="8"/>
        <v>0.001388888888888889</v>
      </c>
      <c r="M13">
        <f t="shared" si="9"/>
      </c>
      <c r="O13" s="3"/>
      <c r="P13" s="5">
        <f t="shared" si="3"/>
      </c>
      <c r="Q13" s="9">
        <f t="shared" si="4"/>
      </c>
      <c r="R13" s="5"/>
      <c r="S13" s="6"/>
      <c r="T13" s="9">
        <f t="shared" si="5"/>
      </c>
      <c r="U13" s="52">
        <f t="shared" si="10"/>
      </c>
      <c r="V13" s="6">
        <f t="shared" si="11"/>
      </c>
      <c r="AC13">
        <f t="shared" si="12"/>
      </c>
      <c r="AE13">
        <f t="shared" si="13"/>
      </c>
      <c r="AG13">
        <f t="shared" si="14"/>
      </c>
      <c r="AI13">
        <f t="shared" si="15"/>
      </c>
    </row>
    <row r="14" spans="1:35" ht="12.75">
      <c r="A14" s="3">
        <f t="shared" si="6"/>
      </c>
      <c r="B14" s="14">
        <f t="shared" si="0"/>
      </c>
      <c r="C14" s="34"/>
      <c r="D14" s="18">
        <f ca="1" t="shared" si="1"/>
      </c>
      <c r="E14" s="29"/>
      <c r="F14" s="41">
        <f ca="1" t="shared" si="7"/>
      </c>
      <c r="G14" s="34"/>
      <c r="H14" s="22">
        <f ca="1" t="shared" si="2"/>
      </c>
      <c r="I14" s="29"/>
      <c r="L14" s="117">
        <f t="shared" si="8"/>
        <v>0.001388888888888889</v>
      </c>
      <c r="M14">
        <f t="shared" si="9"/>
      </c>
      <c r="O14" s="3"/>
      <c r="P14" s="5">
        <f t="shared" si="3"/>
      </c>
      <c r="Q14" s="9">
        <f t="shared" si="4"/>
      </c>
      <c r="R14" s="5"/>
      <c r="S14" s="6"/>
      <c r="T14" s="9">
        <f t="shared" si="5"/>
      </c>
      <c r="U14" s="9">
        <f t="shared" si="10"/>
      </c>
      <c r="V14" s="6">
        <f t="shared" si="11"/>
      </c>
      <c r="AC14">
        <f t="shared" si="12"/>
      </c>
      <c r="AE14">
        <f t="shared" si="13"/>
      </c>
      <c r="AG14">
        <f t="shared" si="14"/>
      </c>
      <c r="AI14">
        <f t="shared" si="15"/>
      </c>
    </row>
    <row r="15" spans="1:35" ht="12.75">
      <c r="A15" s="3">
        <f t="shared" si="6"/>
      </c>
      <c r="B15" s="14">
        <f t="shared" si="0"/>
      </c>
      <c r="C15" s="34"/>
      <c r="D15" s="18">
        <f ca="1" t="shared" si="1"/>
      </c>
      <c r="E15" s="29"/>
      <c r="F15" s="41">
        <f ca="1" t="shared" si="7"/>
      </c>
      <c r="G15" s="34"/>
      <c r="H15" s="22">
        <f ca="1" t="shared" si="2"/>
      </c>
      <c r="I15" s="29"/>
      <c r="L15" s="117">
        <f t="shared" si="8"/>
        <v>0.001388888888888889</v>
      </c>
      <c r="M15">
        <f t="shared" si="9"/>
      </c>
      <c r="O15" s="3"/>
      <c r="P15" s="5">
        <f t="shared" si="3"/>
      </c>
      <c r="Q15" s="9">
        <f t="shared" si="4"/>
      </c>
      <c r="R15" s="5"/>
      <c r="S15" s="6"/>
      <c r="T15" s="9">
        <f t="shared" si="5"/>
      </c>
      <c r="U15" s="52">
        <f t="shared" si="10"/>
      </c>
      <c r="V15" s="6">
        <f t="shared" si="11"/>
      </c>
      <c r="AC15">
        <f t="shared" si="12"/>
      </c>
      <c r="AE15">
        <f t="shared" si="13"/>
      </c>
      <c r="AG15">
        <f t="shared" si="14"/>
      </c>
      <c r="AI15">
        <f t="shared" si="15"/>
      </c>
    </row>
    <row r="16" spans="1:35" ht="12.75">
      <c r="A16" s="3">
        <f t="shared" si="6"/>
      </c>
      <c r="B16" s="14">
        <f t="shared" si="0"/>
      </c>
      <c r="C16" s="34"/>
      <c r="D16" s="18">
        <f ca="1" t="shared" si="1"/>
      </c>
      <c r="E16" s="29"/>
      <c r="F16" s="41">
        <f ca="1" t="shared" si="7"/>
      </c>
      <c r="G16" s="34"/>
      <c r="H16" s="22">
        <f ca="1" t="shared" si="2"/>
      </c>
      <c r="I16" s="29"/>
      <c r="L16" s="117">
        <f t="shared" si="8"/>
        <v>0.001388888888888889</v>
      </c>
      <c r="M16">
        <f t="shared" si="9"/>
      </c>
      <c r="O16" s="3"/>
      <c r="P16" s="5">
        <f t="shared" si="3"/>
      </c>
      <c r="Q16" s="9">
        <f t="shared" si="4"/>
      </c>
      <c r="R16" s="5"/>
      <c r="S16" s="6"/>
      <c r="T16" s="9">
        <f t="shared" si="5"/>
      </c>
      <c r="U16" s="52">
        <f t="shared" si="10"/>
      </c>
      <c r="V16" s="6">
        <f t="shared" si="11"/>
      </c>
      <c r="AC16">
        <f t="shared" si="12"/>
      </c>
      <c r="AE16">
        <f t="shared" si="13"/>
      </c>
      <c r="AG16">
        <f t="shared" si="14"/>
      </c>
      <c r="AI16">
        <f t="shared" si="15"/>
      </c>
    </row>
    <row r="17" spans="1:35" ht="12.75">
      <c r="A17" s="3">
        <f t="shared" si="6"/>
      </c>
      <c r="B17" s="14">
        <f t="shared" si="0"/>
      </c>
      <c r="C17" s="34"/>
      <c r="D17" s="18">
        <f ca="1" t="shared" si="1"/>
      </c>
      <c r="E17" s="29"/>
      <c r="F17" s="41">
        <f ca="1" t="shared" si="7"/>
      </c>
      <c r="G17" s="34"/>
      <c r="H17" s="22">
        <f ca="1" t="shared" si="2"/>
      </c>
      <c r="I17" s="29"/>
      <c r="L17" s="117">
        <f t="shared" si="8"/>
        <v>0.001388888888888889</v>
      </c>
      <c r="M17">
        <f t="shared" si="9"/>
      </c>
      <c r="O17" s="3"/>
      <c r="P17" s="5">
        <f t="shared" si="3"/>
      </c>
      <c r="Q17" s="9">
        <f t="shared" si="4"/>
      </c>
      <c r="R17" s="5"/>
      <c r="S17" s="6"/>
      <c r="T17" s="9">
        <f t="shared" si="5"/>
      </c>
      <c r="U17" s="9">
        <f t="shared" si="10"/>
      </c>
      <c r="V17" s="6">
        <f t="shared" si="11"/>
      </c>
      <c r="AC17">
        <f t="shared" si="12"/>
      </c>
      <c r="AE17">
        <f t="shared" si="13"/>
      </c>
      <c r="AG17">
        <f t="shared" si="14"/>
      </c>
      <c r="AI17">
        <f t="shared" si="15"/>
      </c>
    </row>
    <row r="18" spans="1:35" ht="12.75">
      <c r="A18" s="3">
        <f t="shared" si="6"/>
      </c>
      <c r="B18" s="14">
        <f t="shared" si="0"/>
      </c>
      <c r="C18" s="34"/>
      <c r="D18" s="18">
        <f ca="1" t="shared" si="1"/>
      </c>
      <c r="E18" s="29"/>
      <c r="F18" s="41">
        <f ca="1" t="shared" si="7"/>
      </c>
      <c r="G18" s="34"/>
      <c r="H18" s="22">
        <f ca="1" t="shared" si="2"/>
      </c>
      <c r="I18" s="29"/>
      <c r="L18" s="117">
        <f t="shared" si="8"/>
        <v>0.001388888888888889</v>
      </c>
      <c r="M18">
        <f t="shared" si="9"/>
      </c>
      <c r="O18" s="3"/>
      <c r="P18" s="5">
        <f t="shared" si="3"/>
      </c>
      <c r="Q18" s="9">
        <f t="shared" si="4"/>
      </c>
      <c r="R18" s="5"/>
      <c r="S18" s="6"/>
      <c r="T18" s="9">
        <f t="shared" si="5"/>
      </c>
      <c r="U18" s="9">
        <f t="shared" si="10"/>
      </c>
      <c r="V18" s="6">
        <f t="shared" si="11"/>
      </c>
      <c r="AC18">
        <f t="shared" si="12"/>
      </c>
      <c r="AE18">
        <f t="shared" si="13"/>
      </c>
      <c r="AG18">
        <f t="shared" si="14"/>
      </c>
      <c r="AI18">
        <f t="shared" si="15"/>
      </c>
    </row>
    <row r="19" spans="1:35" ht="12.75">
      <c r="A19" s="3">
        <f t="shared" si="6"/>
      </c>
      <c r="B19" s="14">
        <f t="shared" si="0"/>
      </c>
      <c r="C19" s="34"/>
      <c r="D19" s="18">
        <f ca="1" t="shared" si="1"/>
      </c>
      <c r="E19" s="29"/>
      <c r="F19" s="41">
        <f ca="1" t="shared" si="7"/>
      </c>
      <c r="G19" s="34"/>
      <c r="H19" s="22">
        <f ca="1" t="shared" si="2"/>
      </c>
      <c r="I19" s="29"/>
      <c r="L19" s="117">
        <f t="shared" si="8"/>
        <v>0.001388888888888889</v>
      </c>
      <c r="M19">
        <f t="shared" si="9"/>
      </c>
      <c r="O19" s="3"/>
      <c r="P19" s="5">
        <f t="shared" si="3"/>
      </c>
      <c r="Q19" s="9">
        <f t="shared" si="4"/>
      </c>
      <c r="R19" s="5"/>
      <c r="S19" s="6"/>
      <c r="T19" s="9">
        <f t="shared" si="5"/>
      </c>
      <c r="U19" s="9">
        <f t="shared" si="10"/>
      </c>
      <c r="V19" s="6">
        <f t="shared" si="11"/>
      </c>
      <c r="AC19">
        <f t="shared" si="12"/>
      </c>
      <c r="AE19">
        <f t="shared" si="13"/>
      </c>
      <c r="AG19">
        <f t="shared" si="14"/>
      </c>
      <c r="AI19">
        <f t="shared" si="15"/>
      </c>
    </row>
    <row r="20" spans="1:35" ht="12.75">
      <c r="A20" s="3">
        <f t="shared" si="6"/>
      </c>
      <c r="B20" s="14">
        <f t="shared" si="0"/>
      </c>
      <c r="C20" s="34"/>
      <c r="D20" s="18">
        <f ca="1" t="shared" si="1"/>
      </c>
      <c r="E20" s="29"/>
      <c r="F20" s="41">
        <f ca="1" t="shared" si="7"/>
      </c>
      <c r="G20" s="34"/>
      <c r="H20" s="22">
        <f ca="1" t="shared" si="2"/>
      </c>
      <c r="I20" s="29"/>
      <c r="L20" s="117">
        <f t="shared" si="8"/>
        <v>0.001388888888888889</v>
      </c>
      <c r="M20">
        <f t="shared" si="9"/>
      </c>
      <c r="O20" s="3"/>
      <c r="P20" s="5">
        <f t="shared" si="3"/>
      </c>
      <c r="Q20" s="9">
        <f t="shared" si="4"/>
      </c>
      <c r="R20" s="5"/>
      <c r="S20" s="6"/>
      <c r="T20" s="9">
        <f t="shared" si="5"/>
      </c>
      <c r="U20" s="52">
        <f t="shared" si="10"/>
      </c>
      <c r="V20" s="6">
        <f t="shared" si="11"/>
      </c>
      <c r="AC20">
        <f t="shared" si="12"/>
      </c>
      <c r="AE20">
        <f t="shared" si="13"/>
      </c>
      <c r="AG20">
        <f t="shared" si="14"/>
      </c>
      <c r="AI20">
        <f t="shared" si="15"/>
      </c>
    </row>
    <row r="21" spans="1:35" ht="12.75">
      <c r="A21" s="3">
        <f t="shared" si="6"/>
      </c>
      <c r="B21" s="14">
        <f t="shared" si="0"/>
      </c>
      <c r="C21" s="34"/>
      <c r="D21" s="18">
        <f ca="1" t="shared" si="1"/>
      </c>
      <c r="E21" s="29"/>
      <c r="F21" s="41">
        <f ca="1" t="shared" si="7"/>
      </c>
      <c r="G21" s="34"/>
      <c r="H21" s="22">
        <f ca="1" t="shared" si="2"/>
      </c>
      <c r="I21" s="29"/>
      <c r="L21" s="117">
        <f t="shared" si="8"/>
        <v>0.001388888888888889</v>
      </c>
      <c r="M21">
        <f t="shared" si="9"/>
      </c>
      <c r="O21" s="3"/>
      <c r="P21" s="5">
        <f t="shared" si="3"/>
      </c>
      <c r="Q21" s="9">
        <f t="shared" si="4"/>
      </c>
      <c r="R21" s="5"/>
      <c r="S21" s="6"/>
      <c r="T21" s="9">
        <f t="shared" si="5"/>
      </c>
      <c r="U21" s="9">
        <f t="shared" si="10"/>
      </c>
      <c r="V21" s="6">
        <f t="shared" si="11"/>
      </c>
      <c r="AC21">
        <f t="shared" si="12"/>
      </c>
      <c r="AE21">
        <f t="shared" si="13"/>
      </c>
      <c r="AG21">
        <f t="shared" si="14"/>
      </c>
      <c r="AI21">
        <f t="shared" si="15"/>
      </c>
    </row>
    <row r="22" spans="1:35" ht="12.75">
      <c r="A22" s="10">
        <f t="shared" si="6"/>
      </c>
      <c r="B22" s="15">
        <f t="shared" si="0"/>
      </c>
      <c r="C22" s="37"/>
      <c r="D22" s="19">
        <f ca="1" t="shared" si="1"/>
      </c>
      <c r="E22" s="30"/>
      <c r="F22" s="42">
        <f ca="1" t="shared" si="7"/>
      </c>
      <c r="G22" s="37"/>
      <c r="H22" s="23">
        <f ca="1" t="shared" si="2"/>
      </c>
      <c r="I22" s="30"/>
      <c r="L22" s="117">
        <f t="shared" si="8"/>
        <v>0.001388888888888889</v>
      </c>
      <c r="M22">
        <f t="shared" si="9"/>
      </c>
      <c r="O22" s="10"/>
      <c r="P22" s="7">
        <f t="shared" si="3"/>
      </c>
      <c r="Q22" s="33">
        <f t="shared" si="4"/>
      </c>
      <c r="R22" s="7"/>
      <c r="S22" s="8"/>
      <c r="T22" s="33">
        <f t="shared" si="5"/>
      </c>
      <c r="U22" s="33">
        <f t="shared" si="10"/>
      </c>
      <c r="V22" s="8">
        <f t="shared" si="11"/>
      </c>
      <c r="AC22">
        <f t="shared" si="12"/>
      </c>
      <c r="AE22">
        <f t="shared" si="13"/>
      </c>
      <c r="AG22">
        <f t="shared" si="14"/>
      </c>
      <c r="AI22">
        <f t="shared" si="15"/>
      </c>
    </row>
    <row r="24" spans="1:6" ht="12.75">
      <c r="A24" s="9"/>
      <c r="B24" s="9"/>
      <c r="C24" s="9"/>
      <c r="D24" s="9"/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9"/>
      <c r="C27" s="9"/>
      <c r="D27" s="9"/>
      <c r="E27" s="9"/>
      <c r="F27" s="9"/>
    </row>
    <row r="28" spans="1:6" ht="12.75">
      <c r="A28" s="9"/>
      <c r="B28" s="9"/>
      <c r="C28" s="9"/>
      <c r="D28" s="9"/>
      <c r="E28" s="9"/>
      <c r="F28" s="9"/>
    </row>
    <row r="29" spans="1:6" ht="12.75">
      <c r="A29" s="9"/>
      <c r="B29" s="9"/>
      <c r="C29" s="9"/>
      <c r="D29" s="9"/>
      <c r="E29" s="9"/>
      <c r="F29" s="9"/>
    </row>
    <row r="30" spans="1:6" ht="12.75">
      <c r="A30" s="9"/>
      <c r="B30" s="9"/>
      <c r="C30" s="9"/>
      <c r="D30" s="9"/>
      <c r="E30" s="9"/>
      <c r="F30" s="9"/>
    </row>
  </sheetData>
  <sheetProtection sheet="1" objects="1" scenarios="1" selectLockedCells="1"/>
  <mergeCells count="3">
    <mergeCell ref="T1:V1"/>
    <mergeCell ref="P1:Q1"/>
    <mergeCell ref="R1:S1"/>
  </mergeCells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Q40"/>
  <sheetViews>
    <sheetView workbookViewId="0" topLeftCell="A1">
      <selection activeCell="F2" sqref="F2"/>
    </sheetView>
  </sheetViews>
  <sheetFormatPr defaultColWidth="9.140625" defaultRowHeight="12.75"/>
  <cols>
    <col min="1" max="9" width="8.7109375" style="0" customWidth="1"/>
    <col min="10" max="12" width="8.7109375" style="0" hidden="1" customWidth="1"/>
    <col min="13" max="13" width="15.8515625" style="0" hidden="1" customWidth="1"/>
    <col min="14" max="17" width="8.7109375" style="0" customWidth="1"/>
  </cols>
  <sheetData>
    <row r="1" spans="1:17" ht="12.75" customHeight="1">
      <c r="A1" s="1"/>
      <c r="B1" s="194" t="s">
        <v>89</v>
      </c>
      <c r="C1" s="194"/>
      <c r="D1" s="195" t="s">
        <v>90</v>
      </c>
      <c r="E1" s="195"/>
      <c r="F1" s="196" t="s">
        <v>91</v>
      </c>
      <c r="G1" s="196"/>
      <c r="H1" s="197" t="s">
        <v>92</v>
      </c>
      <c r="I1" s="197"/>
      <c r="J1" s="1"/>
      <c r="K1" s="1"/>
      <c r="L1" s="136">
        <v>0.0006944444444444445</v>
      </c>
      <c r="M1" s="45"/>
      <c r="N1" s="3"/>
      <c r="O1" s="38">
        <f>COUNTA(O3:O32)</f>
        <v>0</v>
      </c>
      <c r="P1" s="193"/>
      <c r="Q1" s="193"/>
    </row>
    <row r="2" spans="1:17" ht="12.75" customHeight="1">
      <c r="A2" s="1" t="s">
        <v>0</v>
      </c>
      <c r="B2" s="80" t="s">
        <v>1</v>
      </c>
      <c r="C2" s="80" t="s">
        <v>2</v>
      </c>
      <c r="D2" s="16" t="s">
        <v>1</v>
      </c>
      <c r="E2" s="16" t="s">
        <v>2</v>
      </c>
      <c r="F2" s="24" t="s">
        <v>1</v>
      </c>
      <c r="G2" s="24" t="s">
        <v>2</v>
      </c>
      <c r="H2" s="20" t="s">
        <v>1</v>
      </c>
      <c r="I2" s="20" t="s">
        <v>2</v>
      </c>
      <c r="J2" s="1"/>
      <c r="K2" s="1"/>
      <c r="L2" s="1"/>
      <c r="M2" s="1"/>
      <c r="N2" s="10"/>
      <c r="O2" s="1" t="s">
        <v>1</v>
      </c>
      <c r="P2" s="1" t="s">
        <v>2</v>
      </c>
      <c r="Q2" s="1" t="s">
        <v>6</v>
      </c>
    </row>
    <row r="3" spans="1:17" ht="12.75" customHeight="1">
      <c r="A3" s="2">
        <f>IF(B3="","",1)</f>
      </c>
      <c r="B3" s="13">
        <f aca="true" t="shared" si="0" ref="B3:B32">IF(O3="","",O3)</f>
      </c>
      <c r="C3" s="28"/>
      <c r="D3" s="17">
        <f ca="1">IF(B3="","",INDIRECT("B"&amp;O1+2,TRUE))</f>
      </c>
      <c r="E3" s="28"/>
      <c r="F3" s="25">
        <f ca="1">IF(B3="","",INDIRECT("D"&amp;O1+2,TRUE))</f>
      </c>
      <c r="G3" s="28"/>
      <c r="H3" s="21">
        <f ca="1">IF(B3="","",INDIRECT("F"&amp;O1+2,TRUE))</f>
      </c>
      <c r="I3" s="28"/>
      <c r="L3" s="117">
        <f>L$1</f>
        <v>0.0006944444444444445</v>
      </c>
      <c r="M3">
        <f>IF(O3="","",P3)</f>
      </c>
      <c r="N3" s="2"/>
      <c r="O3" s="4"/>
      <c r="P3" s="4">
        <f aca="true" t="shared" si="1" ref="P3:P32">IF($O3&gt;" ",IF(OR(P$1="",P$1=$N3),0+INDEX($C$3:$C$32,MATCH($O3,$B$3:$B$32,0),1)+INDEX($E$3:$E$32,MATCH($O3,$D$3:$D$32,0),1)+INDEX($G$3:$G$32,MATCH($O3,$F$3:$F$32,0),1)+INDEX($I$3:$I$32,MATCH($O3,$H$3:$H$32,0),1),""),"")</f>
      </c>
      <c r="Q3" s="11">
        <f aca="true" t="shared" si="2" ref="Q3:Q32">IF(ISNUMBER(P3),RANK(P3,P$3:P$32,0),"")</f>
      </c>
    </row>
    <row r="4" spans="1:17" ht="12.75" customHeight="1">
      <c r="A4" s="3">
        <f aca="true" t="shared" si="3" ref="A4:A21">IF(B4="","",A3+1)</f>
      </c>
      <c r="B4" s="14">
        <f t="shared" si="0"/>
      </c>
      <c r="C4" s="29"/>
      <c r="D4" s="18">
        <f aca="true" t="shared" si="4" ref="D4:D32">IF(B4="","",B3)</f>
      </c>
      <c r="E4" s="29"/>
      <c r="F4" s="26">
        <f aca="true" t="shared" si="5" ref="F4:F32">IF(D4="","",D3)</f>
      </c>
      <c r="G4" s="29"/>
      <c r="H4" s="22">
        <f aca="true" t="shared" si="6" ref="H4:H32">IF(F4="","",F3)</f>
      </c>
      <c r="I4" s="29"/>
      <c r="L4" s="117">
        <f aca="true" t="shared" si="7" ref="L4:L32">L$1</f>
        <v>0.0006944444444444445</v>
      </c>
      <c r="M4">
        <f aca="true" t="shared" si="8" ref="M4:M32">IF(O4="","",P4)</f>
      </c>
      <c r="N4" s="3"/>
      <c r="O4" s="5"/>
      <c r="P4" s="5">
        <f t="shared" si="1"/>
      </c>
      <c r="Q4" s="6">
        <f t="shared" si="2"/>
      </c>
    </row>
    <row r="5" spans="1:17" ht="12.75" customHeight="1">
      <c r="A5" s="3">
        <f t="shared" si="3"/>
      </c>
      <c r="B5" s="14">
        <f t="shared" si="0"/>
      </c>
      <c r="C5" s="29"/>
      <c r="D5" s="18">
        <f t="shared" si="4"/>
      </c>
      <c r="E5" s="29"/>
      <c r="F5" s="26">
        <f t="shared" si="5"/>
      </c>
      <c r="G5" s="29"/>
      <c r="H5" s="22">
        <f t="shared" si="6"/>
      </c>
      <c r="I5" s="29"/>
      <c r="L5" s="117">
        <f t="shared" si="7"/>
        <v>0.0006944444444444445</v>
      </c>
      <c r="M5">
        <f t="shared" si="8"/>
      </c>
      <c r="N5" s="3"/>
      <c r="O5" s="5"/>
      <c r="P5" s="5">
        <f t="shared" si="1"/>
      </c>
      <c r="Q5" s="6">
        <f t="shared" si="2"/>
      </c>
    </row>
    <row r="6" spans="1:17" ht="12.75" customHeight="1">
      <c r="A6" s="3">
        <f t="shared" si="3"/>
      </c>
      <c r="B6" s="14">
        <f t="shared" si="0"/>
      </c>
      <c r="C6" s="29"/>
      <c r="D6" s="18">
        <f t="shared" si="4"/>
      </c>
      <c r="E6" s="29"/>
      <c r="F6" s="26">
        <f t="shared" si="5"/>
      </c>
      <c r="G6" s="29"/>
      <c r="H6" s="22">
        <f t="shared" si="6"/>
      </c>
      <c r="I6" s="29"/>
      <c r="L6" s="117">
        <f t="shared" si="7"/>
        <v>0.0006944444444444445</v>
      </c>
      <c r="M6">
        <f t="shared" si="8"/>
      </c>
      <c r="N6" s="3"/>
      <c r="O6" s="5"/>
      <c r="P6" s="5">
        <f t="shared" si="1"/>
      </c>
      <c r="Q6" s="6">
        <f t="shared" si="2"/>
      </c>
    </row>
    <row r="7" spans="1:17" ht="12.75" customHeight="1">
      <c r="A7" s="3">
        <f t="shared" si="3"/>
      </c>
      <c r="B7" s="14">
        <f t="shared" si="0"/>
      </c>
      <c r="C7" s="29"/>
      <c r="D7" s="18">
        <f t="shared" si="4"/>
      </c>
      <c r="E7" s="29"/>
      <c r="F7" s="26">
        <f t="shared" si="5"/>
      </c>
      <c r="G7" s="29"/>
      <c r="H7" s="22">
        <f t="shared" si="6"/>
      </c>
      <c r="I7" s="29"/>
      <c r="L7" s="117">
        <f t="shared" si="7"/>
        <v>0.0006944444444444445</v>
      </c>
      <c r="M7">
        <f t="shared" si="8"/>
      </c>
      <c r="N7" s="3"/>
      <c r="O7" s="5"/>
      <c r="P7" s="5">
        <f t="shared" si="1"/>
      </c>
      <c r="Q7" s="6">
        <f t="shared" si="2"/>
      </c>
    </row>
    <row r="8" spans="1:17" ht="12.75" customHeight="1">
      <c r="A8" s="3">
        <f t="shared" si="3"/>
      </c>
      <c r="B8" s="14">
        <f t="shared" si="0"/>
      </c>
      <c r="C8" s="29"/>
      <c r="D8" s="18">
        <f t="shared" si="4"/>
      </c>
      <c r="E8" s="29"/>
      <c r="F8" s="26">
        <f t="shared" si="5"/>
      </c>
      <c r="G8" s="29"/>
      <c r="H8" s="22">
        <f t="shared" si="6"/>
      </c>
      <c r="I8" s="29"/>
      <c r="L8" s="117">
        <f t="shared" si="7"/>
        <v>0.0006944444444444445</v>
      </c>
      <c r="M8">
        <f t="shared" si="8"/>
      </c>
      <c r="N8" s="3"/>
      <c r="O8" s="5"/>
      <c r="P8" s="5">
        <f t="shared" si="1"/>
      </c>
      <c r="Q8" s="6">
        <f t="shared" si="2"/>
      </c>
    </row>
    <row r="9" spans="1:17" ht="12.75" customHeight="1">
      <c r="A9" s="3">
        <f t="shared" si="3"/>
      </c>
      <c r="B9" s="14">
        <f t="shared" si="0"/>
      </c>
      <c r="C9" s="29"/>
      <c r="D9" s="18">
        <f t="shared" si="4"/>
      </c>
      <c r="E9" s="29"/>
      <c r="F9" s="26">
        <f t="shared" si="5"/>
      </c>
      <c r="G9" s="29"/>
      <c r="H9" s="22">
        <f t="shared" si="6"/>
      </c>
      <c r="I9" s="29"/>
      <c r="L9" s="117">
        <f t="shared" si="7"/>
        <v>0.0006944444444444445</v>
      </c>
      <c r="M9">
        <f t="shared" si="8"/>
      </c>
      <c r="N9" s="3"/>
      <c r="O9" s="5"/>
      <c r="P9" s="5">
        <f t="shared" si="1"/>
      </c>
      <c r="Q9" s="6">
        <f t="shared" si="2"/>
      </c>
    </row>
    <row r="10" spans="1:17" ht="12.75" customHeight="1">
      <c r="A10" s="3">
        <f t="shared" si="3"/>
      </c>
      <c r="B10" s="14">
        <f t="shared" si="0"/>
      </c>
      <c r="C10" s="29"/>
      <c r="D10" s="18">
        <f t="shared" si="4"/>
      </c>
      <c r="E10" s="29"/>
      <c r="F10" s="26">
        <f t="shared" si="5"/>
      </c>
      <c r="G10" s="29"/>
      <c r="H10" s="22">
        <f t="shared" si="6"/>
      </c>
      <c r="I10" s="29"/>
      <c r="L10" s="117">
        <f t="shared" si="7"/>
        <v>0.0006944444444444445</v>
      </c>
      <c r="M10">
        <f t="shared" si="8"/>
      </c>
      <c r="N10" s="3"/>
      <c r="O10" s="5"/>
      <c r="P10" s="5">
        <f t="shared" si="1"/>
      </c>
      <c r="Q10" s="6">
        <f t="shared" si="2"/>
      </c>
    </row>
    <row r="11" spans="1:17" ht="12.75" customHeight="1">
      <c r="A11" s="3">
        <f t="shared" si="3"/>
      </c>
      <c r="B11" s="14">
        <f t="shared" si="0"/>
      </c>
      <c r="C11" s="29"/>
      <c r="D11" s="18">
        <f t="shared" si="4"/>
      </c>
      <c r="E11" s="29"/>
      <c r="F11" s="26">
        <f t="shared" si="5"/>
      </c>
      <c r="G11" s="29"/>
      <c r="H11" s="22">
        <f t="shared" si="6"/>
      </c>
      <c r="I11" s="29"/>
      <c r="L11" s="117">
        <f t="shared" si="7"/>
        <v>0.0006944444444444445</v>
      </c>
      <c r="M11">
        <f t="shared" si="8"/>
      </c>
      <c r="N11" s="3"/>
      <c r="O11" s="5"/>
      <c r="P11" s="5">
        <f t="shared" si="1"/>
      </c>
      <c r="Q11" s="6">
        <f t="shared" si="2"/>
      </c>
    </row>
    <row r="12" spans="1:17" ht="12.75" customHeight="1">
      <c r="A12" s="3">
        <f t="shared" si="3"/>
      </c>
      <c r="B12" s="14">
        <f t="shared" si="0"/>
      </c>
      <c r="C12" s="29"/>
      <c r="D12" s="18">
        <f t="shared" si="4"/>
      </c>
      <c r="E12" s="29"/>
      <c r="F12" s="26">
        <f t="shared" si="5"/>
      </c>
      <c r="G12" s="29"/>
      <c r="H12" s="22">
        <f t="shared" si="6"/>
      </c>
      <c r="I12" s="29"/>
      <c r="L12" s="117">
        <f t="shared" si="7"/>
        <v>0.0006944444444444445</v>
      </c>
      <c r="M12">
        <f t="shared" si="8"/>
      </c>
      <c r="N12" s="3"/>
      <c r="O12" s="5"/>
      <c r="P12" s="5">
        <f t="shared" si="1"/>
      </c>
      <c r="Q12" s="6">
        <f t="shared" si="2"/>
      </c>
    </row>
    <row r="13" spans="1:17" ht="12.75" customHeight="1">
      <c r="A13" s="3">
        <f t="shared" si="3"/>
      </c>
      <c r="B13" s="14">
        <f t="shared" si="0"/>
      </c>
      <c r="C13" s="29"/>
      <c r="D13" s="18">
        <f t="shared" si="4"/>
      </c>
      <c r="E13" s="29"/>
      <c r="F13" s="26">
        <f t="shared" si="5"/>
      </c>
      <c r="G13" s="29"/>
      <c r="H13" s="22">
        <f t="shared" si="6"/>
      </c>
      <c r="I13" s="29"/>
      <c r="L13" s="117">
        <f t="shared" si="7"/>
        <v>0.0006944444444444445</v>
      </c>
      <c r="M13">
        <f t="shared" si="8"/>
      </c>
      <c r="N13" s="3"/>
      <c r="O13" s="5"/>
      <c r="P13" s="5">
        <f t="shared" si="1"/>
      </c>
      <c r="Q13" s="6">
        <f t="shared" si="2"/>
      </c>
    </row>
    <row r="14" spans="1:17" ht="12.75" customHeight="1">
      <c r="A14" s="3">
        <f t="shared" si="3"/>
      </c>
      <c r="B14" s="14">
        <f t="shared" si="0"/>
      </c>
      <c r="C14" s="29"/>
      <c r="D14" s="18">
        <f t="shared" si="4"/>
      </c>
      <c r="E14" s="29"/>
      <c r="F14" s="26">
        <f t="shared" si="5"/>
      </c>
      <c r="G14" s="29"/>
      <c r="H14" s="22">
        <f t="shared" si="6"/>
      </c>
      <c r="I14" s="29"/>
      <c r="L14" s="117">
        <f t="shared" si="7"/>
        <v>0.0006944444444444445</v>
      </c>
      <c r="M14">
        <f t="shared" si="8"/>
      </c>
      <c r="N14" s="3"/>
      <c r="O14" s="5"/>
      <c r="P14" s="5">
        <f t="shared" si="1"/>
      </c>
      <c r="Q14" s="6">
        <f t="shared" si="2"/>
      </c>
    </row>
    <row r="15" spans="1:17" ht="12.75" customHeight="1">
      <c r="A15" s="3">
        <f t="shared" si="3"/>
      </c>
      <c r="B15" s="14">
        <f t="shared" si="0"/>
      </c>
      <c r="C15" s="29"/>
      <c r="D15" s="18">
        <f t="shared" si="4"/>
      </c>
      <c r="E15" s="29"/>
      <c r="F15" s="26">
        <f t="shared" si="5"/>
      </c>
      <c r="G15" s="29"/>
      <c r="H15" s="22">
        <f t="shared" si="6"/>
      </c>
      <c r="I15" s="29"/>
      <c r="L15" s="117">
        <f t="shared" si="7"/>
        <v>0.0006944444444444445</v>
      </c>
      <c r="M15">
        <f t="shared" si="8"/>
      </c>
      <c r="N15" s="3"/>
      <c r="O15" s="5"/>
      <c r="P15" s="5">
        <f t="shared" si="1"/>
      </c>
      <c r="Q15" s="6">
        <f t="shared" si="2"/>
      </c>
    </row>
    <row r="16" spans="1:17" ht="12.75" customHeight="1">
      <c r="A16" s="3">
        <f t="shared" si="3"/>
      </c>
      <c r="B16" s="14">
        <f t="shared" si="0"/>
      </c>
      <c r="C16" s="29"/>
      <c r="D16" s="18">
        <f t="shared" si="4"/>
      </c>
      <c r="E16" s="29"/>
      <c r="F16" s="26">
        <f t="shared" si="5"/>
      </c>
      <c r="G16" s="29"/>
      <c r="H16" s="22">
        <f t="shared" si="6"/>
      </c>
      <c r="I16" s="29"/>
      <c r="L16" s="117">
        <f t="shared" si="7"/>
        <v>0.0006944444444444445</v>
      </c>
      <c r="M16">
        <f t="shared" si="8"/>
      </c>
      <c r="N16" s="3"/>
      <c r="O16" s="5"/>
      <c r="P16" s="5">
        <f t="shared" si="1"/>
      </c>
      <c r="Q16" s="6">
        <f t="shared" si="2"/>
      </c>
    </row>
    <row r="17" spans="1:17" ht="12.75" customHeight="1">
      <c r="A17" s="3">
        <f t="shared" si="3"/>
      </c>
      <c r="B17" s="14">
        <f t="shared" si="0"/>
      </c>
      <c r="C17" s="29"/>
      <c r="D17" s="18">
        <f t="shared" si="4"/>
      </c>
      <c r="E17" s="29"/>
      <c r="F17" s="26">
        <f t="shared" si="5"/>
      </c>
      <c r="G17" s="29"/>
      <c r="H17" s="22">
        <f t="shared" si="6"/>
      </c>
      <c r="I17" s="29"/>
      <c r="L17" s="117">
        <f t="shared" si="7"/>
        <v>0.0006944444444444445</v>
      </c>
      <c r="M17">
        <f t="shared" si="8"/>
      </c>
      <c r="N17" s="3"/>
      <c r="O17" s="5"/>
      <c r="P17" s="5">
        <f t="shared" si="1"/>
      </c>
      <c r="Q17" s="6">
        <f t="shared" si="2"/>
      </c>
    </row>
    <row r="18" spans="1:17" ht="12.75" customHeight="1">
      <c r="A18" s="3">
        <f t="shared" si="3"/>
      </c>
      <c r="B18" s="14">
        <f t="shared" si="0"/>
      </c>
      <c r="C18" s="29"/>
      <c r="D18" s="18">
        <f t="shared" si="4"/>
      </c>
      <c r="E18" s="29"/>
      <c r="F18" s="26">
        <f t="shared" si="5"/>
      </c>
      <c r="G18" s="29"/>
      <c r="H18" s="22">
        <f t="shared" si="6"/>
      </c>
      <c r="I18" s="29"/>
      <c r="L18" s="117">
        <f t="shared" si="7"/>
        <v>0.0006944444444444445</v>
      </c>
      <c r="M18">
        <f t="shared" si="8"/>
      </c>
      <c r="N18" s="3"/>
      <c r="O18" s="5"/>
      <c r="P18" s="5">
        <f t="shared" si="1"/>
      </c>
      <c r="Q18" s="6">
        <f t="shared" si="2"/>
      </c>
    </row>
    <row r="19" spans="1:17" ht="12.75" customHeight="1">
      <c r="A19" s="3">
        <f t="shared" si="3"/>
      </c>
      <c r="B19" s="14">
        <f t="shared" si="0"/>
      </c>
      <c r="C19" s="29"/>
      <c r="D19" s="18">
        <f t="shared" si="4"/>
      </c>
      <c r="E19" s="29"/>
      <c r="F19" s="26">
        <f t="shared" si="5"/>
      </c>
      <c r="G19" s="29"/>
      <c r="H19" s="22">
        <f t="shared" si="6"/>
      </c>
      <c r="I19" s="29"/>
      <c r="L19" s="117">
        <f t="shared" si="7"/>
        <v>0.0006944444444444445</v>
      </c>
      <c r="M19">
        <f t="shared" si="8"/>
      </c>
      <c r="N19" s="3"/>
      <c r="O19" s="5"/>
      <c r="P19" s="5">
        <f t="shared" si="1"/>
      </c>
      <c r="Q19" s="6">
        <f t="shared" si="2"/>
      </c>
    </row>
    <row r="20" spans="1:17" ht="12.75" customHeight="1">
      <c r="A20" s="3">
        <f t="shared" si="3"/>
      </c>
      <c r="B20" s="14">
        <f t="shared" si="0"/>
      </c>
      <c r="C20" s="29"/>
      <c r="D20" s="18">
        <f t="shared" si="4"/>
      </c>
      <c r="E20" s="29"/>
      <c r="F20" s="26">
        <f t="shared" si="5"/>
      </c>
      <c r="G20" s="29"/>
      <c r="H20" s="22">
        <f t="shared" si="6"/>
      </c>
      <c r="I20" s="29"/>
      <c r="L20" s="117">
        <f t="shared" si="7"/>
        <v>0.0006944444444444445</v>
      </c>
      <c r="M20">
        <f t="shared" si="8"/>
      </c>
      <c r="N20" s="3"/>
      <c r="O20" s="5"/>
      <c r="P20" s="5">
        <f t="shared" si="1"/>
      </c>
      <c r="Q20" s="6">
        <f t="shared" si="2"/>
      </c>
    </row>
    <row r="21" spans="1:17" ht="12.75" customHeight="1">
      <c r="A21" s="3">
        <f t="shared" si="3"/>
      </c>
      <c r="B21" s="14">
        <f t="shared" si="0"/>
      </c>
      <c r="C21" s="29"/>
      <c r="D21" s="18">
        <f t="shared" si="4"/>
      </c>
      <c r="E21" s="29"/>
      <c r="F21" s="26">
        <f t="shared" si="5"/>
      </c>
      <c r="G21" s="29"/>
      <c r="H21" s="22">
        <f t="shared" si="6"/>
      </c>
      <c r="I21" s="29"/>
      <c r="L21" s="117">
        <f t="shared" si="7"/>
        <v>0.0006944444444444445</v>
      </c>
      <c r="M21">
        <f t="shared" si="8"/>
      </c>
      <c r="N21" s="3"/>
      <c r="O21" s="5"/>
      <c r="P21" s="5">
        <f t="shared" si="1"/>
      </c>
      <c r="Q21" s="6">
        <f t="shared" si="2"/>
      </c>
    </row>
    <row r="22" spans="1:17" ht="12.75" customHeight="1">
      <c r="A22" s="3">
        <f aca="true" t="shared" si="9" ref="A22:A32">IF(B22="","",A13+1)</f>
      </c>
      <c r="B22" s="14">
        <f t="shared" si="0"/>
      </c>
      <c r="C22" s="29"/>
      <c r="D22" s="18">
        <f t="shared" si="4"/>
      </c>
      <c r="E22" s="29"/>
      <c r="F22" s="26">
        <f t="shared" si="5"/>
      </c>
      <c r="G22" s="29"/>
      <c r="H22" s="22">
        <f t="shared" si="6"/>
      </c>
      <c r="I22" s="29"/>
      <c r="L22" s="117">
        <f t="shared" si="7"/>
        <v>0.0006944444444444445</v>
      </c>
      <c r="M22">
        <f t="shared" si="8"/>
      </c>
      <c r="N22" s="3"/>
      <c r="O22" s="5"/>
      <c r="P22" s="5">
        <f t="shared" si="1"/>
      </c>
      <c r="Q22" s="6">
        <f t="shared" si="2"/>
      </c>
    </row>
    <row r="23" spans="1:17" ht="12.75" customHeight="1">
      <c r="A23" s="3">
        <f t="shared" si="9"/>
      </c>
      <c r="B23" s="14">
        <f t="shared" si="0"/>
      </c>
      <c r="C23" s="29"/>
      <c r="D23" s="18">
        <f t="shared" si="4"/>
      </c>
      <c r="E23" s="29"/>
      <c r="F23" s="26">
        <f t="shared" si="5"/>
      </c>
      <c r="G23" s="29"/>
      <c r="H23" s="22">
        <f t="shared" si="6"/>
      </c>
      <c r="I23" s="29"/>
      <c r="L23" s="117">
        <f t="shared" si="7"/>
        <v>0.0006944444444444445</v>
      </c>
      <c r="M23">
        <f t="shared" si="8"/>
      </c>
      <c r="N23" s="3"/>
      <c r="O23" s="5"/>
      <c r="P23" s="5">
        <f t="shared" si="1"/>
      </c>
      <c r="Q23" s="6">
        <f t="shared" si="2"/>
      </c>
    </row>
    <row r="24" spans="1:17" ht="12.75" customHeight="1">
      <c r="A24" s="3">
        <f t="shared" si="9"/>
      </c>
      <c r="B24" s="14">
        <f t="shared" si="0"/>
      </c>
      <c r="C24" s="29"/>
      <c r="D24" s="18">
        <f t="shared" si="4"/>
      </c>
      <c r="E24" s="29"/>
      <c r="F24" s="26">
        <f t="shared" si="5"/>
      </c>
      <c r="G24" s="29"/>
      <c r="H24" s="22">
        <f t="shared" si="6"/>
      </c>
      <c r="I24" s="29"/>
      <c r="L24" s="117">
        <f t="shared" si="7"/>
        <v>0.0006944444444444445</v>
      </c>
      <c r="M24">
        <f t="shared" si="8"/>
      </c>
      <c r="N24" s="3"/>
      <c r="O24" s="5"/>
      <c r="P24" s="5">
        <f t="shared" si="1"/>
      </c>
      <c r="Q24" s="6">
        <f t="shared" si="2"/>
      </c>
    </row>
    <row r="25" spans="1:17" ht="12.75" customHeight="1">
      <c r="A25" s="3">
        <f t="shared" si="9"/>
      </c>
      <c r="B25" s="14">
        <f t="shared" si="0"/>
      </c>
      <c r="C25" s="29"/>
      <c r="D25" s="18">
        <f t="shared" si="4"/>
      </c>
      <c r="E25" s="29"/>
      <c r="F25" s="26">
        <f t="shared" si="5"/>
      </c>
      <c r="G25" s="29"/>
      <c r="H25" s="22">
        <f t="shared" si="6"/>
      </c>
      <c r="I25" s="29"/>
      <c r="L25" s="117">
        <f t="shared" si="7"/>
        <v>0.0006944444444444445</v>
      </c>
      <c r="M25">
        <f t="shared" si="8"/>
      </c>
      <c r="N25" s="3"/>
      <c r="O25" s="5"/>
      <c r="P25" s="5">
        <f t="shared" si="1"/>
      </c>
      <c r="Q25" s="6">
        <f t="shared" si="2"/>
      </c>
    </row>
    <row r="26" spans="1:17" ht="12.75" customHeight="1">
      <c r="A26" s="3">
        <f t="shared" si="9"/>
      </c>
      <c r="B26" s="14">
        <f t="shared" si="0"/>
      </c>
      <c r="C26" s="29"/>
      <c r="D26" s="18">
        <f t="shared" si="4"/>
      </c>
      <c r="E26" s="29"/>
      <c r="F26" s="26">
        <f t="shared" si="5"/>
      </c>
      <c r="G26" s="29"/>
      <c r="H26" s="22">
        <f t="shared" si="6"/>
      </c>
      <c r="I26" s="29"/>
      <c r="L26" s="117">
        <f t="shared" si="7"/>
        <v>0.0006944444444444445</v>
      </c>
      <c r="M26">
        <f t="shared" si="8"/>
      </c>
      <c r="N26" s="3"/>
      <c r="O26" s="5"/>
      <c r="P26" s="5">
        <f t="shared" si="1"/>
      </c>
      <c r="Q26" s="6">
        <f t="shared" si="2"/>
      </c>
    </row>
    <row r="27" spans="1:17" ht="12.75" customHeight="1">
      <c r="A27" s="3">
        <f t="shared" si="9"/>
      </c>
      <c r="B27" s="14">
        <f t="shared" si="0"/>
      </c>
      <c r="C27" s="29"/>
      <c r="D27" s="18">
        <f t="shared" si="4"/>
      </c>
      <c r="E27" s="29"/>
      <c r="F27" s="26">
        <f t="shared" si="5"/>
      </c>
      <c r="G27" s="29"/>
      <c r="H27" s="22">
        <f t="shared" si="6"/>
      </c>
      <c r="I27" s="29"/>
      <c r="L27" s="117">
        <f t="shared" si="7"/>
        <v>0.0006944444444444445</v>
      </c>
      <c r="M27">
        <f t="shared" si="8"/>
      </c>
      <c r="N27" s="3"/>
      <c r="O27" s="5"/>
      <c r="P27" s="5">
        <f t="shared" si="1"/>
      </c>
      <c r="Q27" s="6">
        <f t="shared" si="2"/>
      </c>
    </row>
    <row r="28" spans="1:17" ht="12.75" customHeight="1">
      <c r="A28" s="3">
        <f t="shared" si="9"/>
      </c>
      <c r="B28" s="14">
        <f t="shared" si="0"/>
      </c>
      <c r="C28" s="29"/>
      <c r="D28" s="18">
        <f t="shared" si="4"/>
      </c>
      <c r="E28" s="29"/>
      <c r="F28" s="26">
        <f t="shared" si="5"/>
      </c>
      <c r="G28" s="29"/>
      <c r="H28" s="22">
        <f t="shared" si="6"/>
      </c>
      <c r="I28" s="29"/>
      <c r="L28" s="117">
        <f t="shared" si="7"/>
        <v>0.0006944444444444445</v>
      </c>
      <c r="M28">
        <f t="shared" si="8"/>
      </c>
      <c r="N28" s="3"/>
      <c r="O28" s="5"/>
      <c r="P28" s="5">
        <f t="shared" si="1"/>
      </c>
      <c r="Q28" s="6">
        <f t="shared" si="2"/>
      </c>
    </row>
    <row r="29" spans="1:17" ht="12.75" customHeight="1">
      <c r="A29" s="3">
        <f t="shared" si="9"/>
      </c>
      <c r="B29" s="14">
        <f t="shared" si="0"/>
      </c>
      <c r="C29" s="29"/>
      <c r="D29" s="18">
        <f t="shared" si="4"/>
      </c>
      <c r="E29" s="29"/>
      <c r="F29" s="26">
        <f t="shared" si="5"/>
      </c>
      <c r="G29" s="29"/>
      <c r="H29" s="22">
        <f t="shared" si="6"/>
      </c>
      <c r="I29" s="29"/>
      <c r="L29" s="117">
        <f t="shared" si="7"/>
        <v>0.0006944444444444445</v>
      </c>
      <c r="M29">
        <f t="shared" si="8"/>
      </c>
      <c r="N29" s="3"/>
      <c r="O29" s="5"/>
      <c r="P29" s="5">
        <f t="shared" si="1"/>
      </c>
      <c r="Q29" s="6">
        <f t="shared" si="2"/>
      </c>
    </row>
    <row r="30" spans="1:17" ht="12.75" customHeight="1">
      <c r="A30" s="3">
        <f t="shared" si="9"/>
      </c>
      <c r="B30" s="14">
        <f t="shared" si="0"/>
      </c>
      <c r="C30" s="29"/>
      <c r="D30" s="18">
        <f t="shared" si="4"/>
      </c>
      <c r="E30" s="29"/>
      <c r="F30" s="26">
        <f t="shared" si="5"/>
      </c>
      <c r="G30" s="29"/>
      <c r="H30" s="22">
        <f t="shared" si="6"/>
      </c>
      <c r="I30" s="29"/>
      <c r="L30" s="117">
        <f t="shared" si="7"/>
        <v>0.0006944444444444445</v>
      </c>
      <c r="M30">
        <f t="shared" si="8"/>
      </c>
      <c r="N30" s="3"/>
      <c r="O30" s="5"/>
      <c r="P30" s="5">
        <f t="shared" si="1"/>
      </c>
      <c r="Q30" s="6">
        <f t="shared" si="2"/>
      </c>
    </row>
    <row r="31" spans="1:17" ht="12.75" customHeight="1">
      <c r="A31" s="3">
        <f t="shared" si="9"/>
      </c>
      <c r="B31" s="14">
        <f t="shared" si="0"/>
      </c>
      <c r="C31" s="29"/>
      <c r="D31" s="18">
        <f t="shared" si="4"/>
      </c>
      <c r="E31" s="29"/>
      <c r="F31" s="26">
        <f t="shared" si="5"/>
      </c>
      <c r="G31" s="29"/>
      <c r="H31" s="22">
        <f t="shared" si="6"/>
      </c>
      <c r="I31" s="29"/>
      <c r="L31" s="117">
        <f t="shared" si="7"/>
        <v>0.0006944444444444445</v>
      </c>
      <c r="M31">
        <f t="shared" si="8"/>
      </c>
      <c r="N31" s="3"/>
      <c r="O31" s="5"/>
      <c r="P31" s="5">
        <f t="shared" si="1"/>
      </c>
      <c r="Q31" s="6">
        <f t="shared" si="2"/>
      </c>
    </row>
    <row r="32" spans="1:17" ht="12.75" customHeight="1">
      <c r="A32" s="3">
        <f t="shared" si="9"/>
      </c>
      <c r="B32" s="14">
        <f t="shared" si="0"/>
      </c>
      <c r="C32" s="29"/>
      <c r="D32" s="18">
        <f t="shared" si="4"/>
      </c>
      <c r="E32" s="29"/>
      <c r="F32" s="26">
        <f t="shared" si="5"/>
      </c>
      <c r="G32" s="29"/>
      <c r="H32" s="22">
        <f t="shared" si="6"/>
      </c>
      <c r="I32" s="29"/>
      <c r="L32" s="117">
        <f t="shared" si="7"/>
        <v>0.0006944444444444445</v>
      </c>
      <c r="M32">
        <f t="shared" si="8"/>
      </c>
      <c r="N32" s="3"/>
      <c r="O32" s="5"/>
      <c r="P32" s="5">
        <f t="shared" si="1"/>
      </c>
      <c r="Q32" s="6">
        <f t="shared" si="2"/>
      </c>
    </row>
    <row r="33" ht="12.75" customHeight="1">
      <c r="P33" t="s">
        <v>41</v>
      </c>
    </row>
    <row r="34" spans="1:9" ht="12.75">
      <c r="A34" s="9"/>
      <c r="B34" s="9"/>
      <c r="C34" s="9"/>
      <c r="D34" s="9"/>
      <c r="E34" s="9"/>
      <c r="F34" s="9"/>
      <c r="I34" t="s">
        <v>41</v>
      </c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9"/>
      <c r="C36" s="9"/>
      <c r="D36" s="9"/>
      <c r="E36" s="9"/>
      <c r="F36" s="9"/>
    </row>
    <row r="37" spans="1:6" ht="12.75">
      <c r="A37" s="9"/>
      <c r="B37" s="9"/>
      <c r="C37" s="9"/>
      <c r="D37" s="9"/>
      <c r="E37" s="9"/>
      <c r="F37" s="9"/>
    </row>
    <row r="38" spans="1:6" ht="12.75">
      <c r="A38" s="9"/>
      <c r="B38" s="9"/>
      <c r="C38" s="9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</sheetData>
  <sheetProtection selectLockedCells="1"/>
  <mergeCells count="5">
    <mergeCell ref="P1:Q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rgb="FFFFFFFF"/>
  </sheetPr>
  <dimension ref="A1:M31"/>
  <sheetViews>
    <sheetView workbookViewId="0" topLeftCell="A1">
      <selection activeCell="A2" sqref="A2:L31"/>
    </sheetView>
  </sheetViews>
  <sheetFormatPr defaultColWidth="9.140625" defaultRowHeight="12.75"/>
  <cols>
    <col min="14" max="14" width="15.00390625" style="0" customWidth="1"/>
    <col min="15" max="15" width="9.140625" style="61" customWidth="1"/>
  </cols>
  <sheetData>
    <row r="1" spans="1:13" ht="12.75">
      <c r="A1" s="45" t="s">
        <v>3</v>
      </c>
      <c r="B1" s="45" t="s">
        <v>1</v>
      </c>
      <c r="C1" s="1" t="s">
        <v>14</v>
      </c>
      <c r="D1" s="1"/>
      <c r="E1" s="32" t="s">
        <v>51</v>
      </c>
      <c r="F1" s="32" t="s">
        <v>52</v>
      </c>
      <c r="G1" s="46" t="s">
        <v>102</v>
      </c>
      <c r="H1" s="53" t="s">
        <v>110</v>
      </c>
      <c r="I1" s="1" t="s">
        <v>113</v>
      </c>
      <c r="J1" s="53" t="s">
        <v>114</v>
      </c>
      <c r="K1" s="45" t="s">
        <v>116</v>
      </c>
      <c r="L1" s="1" t="s">
        <v>119</v>
      </c>
      <c r="M1" s="38"/>
    </row>
    <row r="2" spans="1:13" ht="12.75">
      <c r="A2" s="3" t="s">
        <v>5</v>
      </c>
      <c r="B2" s="3" t="s">
        <v>26</v>
      </c>
      <c r="C2" s="64">
        <f aca="true" t="shared" si="0" ref="C2:C31">SUM(E2:M2)</f>
        <v>139</v>
      </c>
      <c r="D2" s="64"/>
      <c r="E2" s="64">
        <v>24</v>
      </c>
      <c r="F2" s="69">
        <v>18</v>
      </c>
      <c r="G2" s="74">
        <v>22</v>
      </c>
      <c r="H2" s="74">
        <v>21</v>
      </c>
      <c r="I2" s="64"/>
      <c r="J2" s="70">
        <v>16</v>
      </c>
      <c r="K2" s="69">
        <v>23</v>
      </c>
      <c r="L2" s="64">
        <v>15</v>
      </c>
      <c r="M2" s="70"/>
    </row>
    <row r="3" spans="1:13" ht="12.75">
      <c r="A3" s="3" t="s">
        <v>5</v>
      </c>
      <c r="B3" s="3" t="s">
        <v>27</v>
      </c>
      <c r="C3" s="64">
        <f t="shared" si="0"/>
        <v>117</v>
      </c>
      <c r="D3" s="64"/>
      <c r="E3" s="64">
        <v>18</v>
      </c>
      <c r="F3" s="69">
        <v>23</v>
      </c>
      <c r="G3" s="69">
        <v>18</v>
      </c>
      <c r="H3" s="69">
        <v>21</v>
      </c>
      <c r="I3" s="64"/>
      <c r="J3" s="70">
        <v>21</v>
      </c>
      <c r="K3" s="69">
        <v>16</v>
      </c>
      <c r="L3" s="64"/>
      <c r="M3" s="70"/>
    </row>
    <row r="4" spans="1:12" ht="12.75">
      <c r="A4" s="3" t="s">
        <v>5</v>
      </c>
      <c r="B4" s="3" t="s">
        <v>31</v>
      </c>
      <c r="C4" s="64">
        <f t="shared" si="0"/>
        <v>109</v>
      </c>
      <c r="D4" s="64"/>
      <c r="E4" s="64">
        <v>14</v>
      </c>
      <c r="F4" s="69">
        <v>10</v>
      </c>
      <c r="G4" s="69">
        <v>20</v>
      </c>
      <c r="H4" s="5">
        <v>10</v>
      </c>
      <c r="I4" s="3"/>
      <c r="J4">
        <v>14</v>
      </c>
      <c r="K4" s="5">
        <v>19</v>
      </c>
      <c r="L4" s="3">
        <v>22</v>
      </c>
    </row>
    <row r="5" spans="1:12" ht="12.75">
      <c r="A5" s="3" t="s">
        <v>5</v>
      </c>
      <c r="B5" s="3" t="s">
        <v>38</v>
      </c>
      <c r="C5" s="64">
        <f t="shared" si="0"/>
        <v>90</v>
      </c>
      <c r="D5" s="3"/>
      <c r="E5" s="64"/>
      <c r="F5" s="5">
        <v>16</v>
      </c>
      <c r="G5" s="5">
        <v>15</v>
      </c>
      <c r="H5" s="69">
        <v>13</v>
      </c>
      <c r="I5" s="64"/>
      <c r="J5" s="70">
        <v>14</v>
      </c>
      <c r="K5" s="69">
        <v>11</v>
      </c>
      <c r="L5" s="64">
        <v>21</v>
      </c>
    </row>
    <row r="6" spans="1:13" ht="12.75">
      <c r="A6" s="3" t="s">
        <v>5</v>
      </c>
      <c r="B6" s="3" t="s">
        <v>24</v>
      </c>
      <c r="C6" s="64">
        <f t="shared" si="0"/>
        <v>89</v>
      </c>
      <c r="D6" s="64"/>
      <c r="E6" s="64">
        <v>10</v>
      </c>
      <c r="F6" s="69">
        <v>17</v>
      </c>
      <c r="G6" s="5">
        <v>12</v>
      </c>
      <c r="H6" s="69">
        <v>13</v>
      </c>
      <c r="I6" s="64"/>
      <c r="J6">
        <v>12</v>
      </c>
      <c r="K6" s="5">
        <v>16</v>
      </c>
      <c r="L6" s="3">
        <v>9</v>
      </c>
      <c r="M6" s="70"/>
    </row>
    <row r="7" spans="1:13" ht="12.75">
      <c r="A7" s="3" t="s">
        <v>5</v>
      </c>
      <c r="B7" s="3" t="s">
        <v>33</v>
      </c>
      <c r="C7" s="64">
        <f t="shared" si="0"/>
        <v>80</v>
      </c>
      <c r="D7" s="64"/>
      <c r="E7" s="64">
        <v>15</v>
      </c>
      <c r="F7" s="69">
        <v>10</v>
      </c>
      <c r="G7" s="69">
        <v>9</v>
      </c>
      <c r="H7" s="69">
        <v>10</v>
      </c>
      <c r="I7" s="64"/>
      <c r="J7" s="70">
        <v>11</v>
      </c>
      <c r="K7" s="69">
        <v>9</v>
      </c>
      <c r="L7" s="64">
        <v>16</v>
      </c>
      <c r="M7" s="70"/>
    </row>
    <row r="8" spans="1:13" ht="12.75">
      <c r="A8" s="3" t="s">
        <v>5</v>
      </c>
      <c r="B8" s="3" t="s">
        <v>44</v>
      </c>
      <c r="C8" s="64">
        <f t="shared" si="0"/>
        <v>69</v>
      </c>
      <c r="D8" s="3"/>
      <c r="E8" s="64"/>
      <c r="F8" s="5"/>
      <c r="G8" s="5"/>
      <c r="H8" s="5">
        <v>20</v>
      </c>
      <c r="I8" s="3"/>
      <c r="J8">
        <v>19</v>
      </c>
      <c r="K8" s="69">
        <v>13</v>
      </c>
      <c r="L8" s="64">
        <v>17</v>
      </c>
      <c r="M8" s="70"/>
    </row>
    <row r="9" spans="1:13" ht="12.75">
      <c r="A9" s="3" t="s">
        <v>5</v>
      </c>
      <c r="B9" s="3" t="s">
        <v>39</v>
      </c>
      <c r="C9" s="64">
        <f t="shared" si="0"/>
        <v>63</v>
      </c>
      <c r="D9" s="3"/>
      <c r="E9" s="64"/>
      <c r="F9" s="5">
        <v>15</v>
      </c>
      <c r="G9" s="69"/>
      <c r="H9" s="69">
        <v>12</v>
      </c>
      <c r="I9" s="64"/>
      <c r="J9" s="70">
        <v>11</v>
      </c>
      <c r="K9" s="69">
        <v>13</v>
      </c>
      <c r="L9" s="64">
        <v>12</v>
      </c>
      <c r="M9" s="70"/>
    </row>
    <row r="10" spans="1:13" ht="12.75">
      <c r="A10" s="3" t="s">
        <v>5</v>
      </c>
      <c r="B10" s="3" t="s">
        <v>42</v>
      </c>
      <c r="C10" s="64">
        <f t="shared" si="0"/>
        <v>53</v>
      </c>
      <c r="D10" s="64"/>
      <c r="E10" s="64">
        <v>14</v>
      </c>
      <c r="F10" s="69">
        <v>6</v>
      </c>
      <c r="G10" s="69">
        <v>20</v>
      </c>
      <c r="H10" s="5"/>
      <c r="I10" s="3"/>
      <c r="J10" s="70"/>
      <c r="K10" s="69"/>
      <c r="L10" s="64">
        <v>13</v>
      </c>
      <c r="M10" s="70"/>
    </row>
    <row r="11" spans="1:13" ht="12.75">
      <c r="A11" s="3" t="s">
        <v>5</v>
      </c>
      <c r="B11" s="3" t="s">
        <v>35</v>
      </c>
      <c r="C11" s="64">
        <f t="shared" si="0"/>
        <v>36</v>
      </c>
      <c r="D11" s="64"/>
      <c r="E11" s="64">
        <v>17</v>
      </c>
      <c r="F11" s="69">
        <v>9</v>
      </c>
      <c r="G11" s="69">
        <v>10</v>
      </c>
      <c r="H11" s="69"/>
      <c r="I11" s="64"/>
      <c r="J11" s="70"/>
      <c r="K11" s="69"/>
      <c r="L11" s="64"/>
      <c r="M11" s="70"/>
    </row>
    <row r="12" spans="1:12" ht="12.75">
      <c r="A12" s="3" t="s">
        <v>5</v>
      </c>
      <c r="B12" s="3" t="s">
        <v>29</v>
      </c>
      <c r="C12" s="64">
        <f t="shared" si="0"/>
        <v>32</v>
      </c>
      <c r="D12" s="75"/>
      <c r="E12" s="64">
        <v>13</v>
      </c>
      <c r="F12" s="69">
        <v>13</v>
      </c>
      <c r="G12" s="5"/>
      <c r="H12" s="69"/>
      <c r="I12" s="64"/>
      <c r="K12" s="5">
        <v>6</v>
      </c>
      <c r="L12" s="3"/>
    </row>
    <row r="13" spans="1:12" ht="12.75">
      <c r="A13" s="3" t="s">
        <v>5</v>
      </c>
      <c r="B13" s="3" t="s">
        <v>108</v>
      </c>
      <c r="C13" s="64">
        <f t="shared" si="0"/>
        <v>31</v>
      </c>
      <c r="D13" s="3"/>
      <c r="E13" s="64"/>
      <c r="F13" s="5"/>
      <c r="G13" s="5"/>
      <c r="H13" s="5">
        <v>9</v>
      </c>
      <c r="I13" s="3"/>
      <c r="J13" s="70"/>
      <c r="K13" s="69">
        <v>15</v>
      </c>
      <c r="L13" s="64">
        <v>7</v>
      </c>
    </row>
    <row r="14" spans="1:13" ht="12.75">
      <c r="A14" s="3" t="s">
        <v>5</v>
      </c>
      <c r="B14" s="3" t="s">
        <v>43</v>
      </c>
      <c r="C14" s="64">
        <f t="shared" si="0"/>
        <v>29</v>
      </c>
      <c r="D14" s="3"/>
      <c r="E14" s="64"/>
      <c r="F14" s="5">
        <v>18</v>
      </c>
      <c r="G14" s="69">
        <v>11</v>
      </c>
      <c r="H14" s="69"/>
      <c r="I14" s="64"/>
      <c r="J14" s="70"/>
      <c r="K14" s="5"/>
      <c r="L14" s="3"/>
      <c r="M14" s="70"/>
    </row>
    <row r="15" spans="1:12" ht="12.75">
      <c r="A15" s="3" t="s">
        <v>5</v>
      </c>
      <c r="B15" s="3" t="s">
        <v>53</v>
      </c>
      <c r="C15" s="64">
        <f t="shared" si="0"/>
        <v>19</v>
      </c>
      <c r="D15" s="64"/>
      <c r="E15" s="64">
        <v>10</v>
      </c>
      <c r="F15" s="69"/>
      <c r="G15" s="5"/>
      <c r="H15" s="5"/>
      <c r="I15" s="3"/>
      <c r="J15" s="70">
        <v>9</v>
      </c>
      <c r="K15" s="69"/>
      <c r="L15" s="3"/>
    </row>
    <row r="16" spans="1:12" ht="12.75">
      <c r="A16" s="3" t="s">
        <v>5</v>
      </c>
      <c r="B16" s="3" t="s">
        <v>54</v>
      </c>
      <c r="C16" s="64">
        <f t="shared" si="0"/>
        <v>17</v>
      </c>
      <c r="D16" s="64"/>
      <c r="E16" s="64">
        <v>17</v>
      </c>
      <c r="F16" s="69"/>
      <c r="G16" s="69"/>
      <c r="H16" s="5"/>
      <c r="I16" s="3"/>
      <c r="J16" s="70"/>
      <c r="K16" s="5"/>
      <c r="L16" s="3"/>
    </row>
    <row r="17" spans="1:12" ht="12.75">
      <c r="A17" s="3" t="s">
        <v>5</v>
      </c>
      <c r="B17" s="3" t="s">
        <v>32</v>
      </c>
      <c r="C17" s="64">
        <f t="shared" si="0"/>
        <v>17</v>
      </c>
      <c r="D17" s="64"/>
      <c r="E17" s="64">
        <v>12</v>
      </c>
      <c r="F17" s="69">
        <v>5</v>
      </c>
      <c r="G17" s="5"/>
      <c r="H17" s="5"/>
      <c r="I17" s="3"/>
      <c r="K17" s="5"/>
      <c r="L17" s="3"/>
    </row>
    <row r="18" spans="1:12" ht="12.75">
      <c r="A18" t="s">
        <v>5</v>
      </c>
      <c r="B18" s="3" t="s">
        <v>107</v>
      </c>
      <c r="C18" s="64">
        <f t="shared" si="0"/>
        <v>16</v>
      </c>
      <c r="E18" s="64"/>
      <c r="G18" s="5"/>
      <c r="H18" s="5">
        <v>16</v>
      </c>
      <c r="I18" s="3"/>
      <c r="K18" s="5"/>
      <c r="L18" s="3"/>
    </row>
    <row r="19" spans="1:13" ht="12.75">
      <c r="A19" t="s">
        <v>5</v>
      </c>
      <c r="B19" s="3" t="s">
        <v>115</v>
      </c>
      <c r="C19" s="64">
        <f t="shared" si="0"/>
        <v>16</v>
      </c>
      <c r="E19" s="64"/>
      <c r="G19" s="5"/>
      <c r="H19" s="5"/>
      <c r="I19" s="3"/>
      <c r="J19">
        <v>8</v>
      </c>
      <c r="K19" s="5">
        <v>8</v>
      </c>
      <c r="L19" s="64"/>
      <c r="M19" s="70"/>
    </row>
    <row r="20" spans="1:13" ht="12.75">
      <c r="A20" t="s">
        <v>5</v>
      </c>
      <c r="B20" s="3" t="s">
        <v>30</v>
      </c>
      <c r="C20" s="64">
        <f t="shared" si="0"/>
        <v>15</v>
      </c>
      <c r="D20" s="70"/>
      <c r="E20" s="64">
        <v>6</v>
      </c>
      <c r="F20" s="70">
        <v>4</v>
      </c>
      <c r="G20" s="5"/>
      <c r="H20" s="5"/>
      <c r="I20" s="3"/>
      <c r="K20" s="69">
        <v>5</v>
      </c>
      <c r="L20" s="64"/>
      <c r="M20" s="70"/>
    </row>
    <row r="21" spans="1:12" ht="12.75">
      <c r="A21" t="s">
        <v>5</v>
      </c>
      <c r="B21" s="3" t="s">
        <v>34</v>
      </c>
      <c r="C21" s="64">
        <f t="shared" si="0"/>
        <v>15</v>
      </c>
      <c r="E21" s="64"/>
      <c r="F21">
        <v>5</v>
      </c>
      <c r="G21" s="5"/>
      <c r="H21" s="5"/>
      <c r="I21" s="3"/>
      <c r="K21" s="5"/>
      <c r="L21" s="64">
        <v>10</v>
      </c>
    </row>
    <row r="22" spans="1:12" ht="12.75">
      <c r="A22" t="s">
        <v>5</v>
      </c>
      <c r="B22" s="3" t="s">
        <v>36</v>
      </c>
      <c r="C22" s="64">
        <f t="shared" si="0"/>
        <v>11</v>
      </c>
      <c r="E22" s="64"/>
      <c r="F22">
        <v>11</v>
      </c>
      <c r="G22" s="5"/>
      <c r="H22" s="5"/>
      <c r="I22" s="3"/>
      <c r="K22" s="5"/>
      <c r="L22" s="3"/>
    </row>
    <row r="23" spans="1:13" ht="12.75">
      <c r="A23" t="s">
        <v>5</v>
      </c>
      <c r="B23" s="3" t="s">
        <v>111</v>
      </c>
      <c r="C23" s="64">
        <f t="shared" si="0"/>
        <v>8</v>
      </c>
      <c r="E23" s="64"/>
      <c r="G23" s="5"/>
      <c r="H23" s="5"/>
      <c r="I23" s="3"/>
      <c r="K23" s="5">
        <v>8</v>
      </c>
      <c r="L23" s="3"/>
      <c r="M23" s="70"/>
    </row>
    <row r="24" spans="1:13" ht="12.75">
      <c r="A24" t="s">
        <v>5</v>
      </c>
      <c r="B24" s="3" t="s">
        <v>37</v>
      </c>
      <c r="C24" s="64">
        <f t="shared" si="0"/>
        <v>2</v>
      </c>
      <c r="E24" s="64"/>
      <c r="F24">
        <v>2</v>
      </c>
      <c r="G24" s="69"/>
      <c r="H24" s="69"/>
      <c r="I24" s="64"/>
      <c r="K24" s="69"/>
      <c r="L24" s="64"/>
      <c r="M24" s="70"/>
    </row>
    <row r="25" spans="1:13" ht="12.75">
      <c r="A25" t="s">
        <v>5</v>
      </c>
      <c r="B25" s="110" t="s">
        <v>118</v>
      </c>
      <c r="C25" s="3"/>
      <c r="E25" s="3"/>
      <c r="G25" s="5"/>
      <c r="H25" s="5"/>
      <c r="I25" s="3"/>
      <c r="K25" s="5"/>
      <c r="L25" s="3">
        <v>9</v>
      </c>
      <c r="M25" s="70"/>
    </row>
    <row r="26" spans="1:12" ht="12.75">
      <c r="A26" t="s">
        <v>4</v>
      </c>
      <c r="B26" s="3" t="s">
        <v>10</v>
      </c>
      <c r="C26" s="64">
        <f t="shared" si="0"/>
        <v>165</v>
      </c>
      <c r="E26" s="3">
        <v>24</v>
      </c>
      <c r="F26">
        <v>24</v>
      </c>
      <c r="G26" s="69">
        <v>23</v>
      </c>
      <c r="H26" s="69">
        <v>23</v>
      </c>
      <c r="I26" s="64"/>
      <c r="J26" s="70">
        <v>24</v>
      </c>
      <c r="K26" s="69">
        <v>23</v>
      </c>
      <c r="L26" s="64">
        <v>24</v>
      </c>
    </row>
    <row r="27" spans="1:12" ht="12.75">
      <c r="A27" t="s">
        <v>4</v>
      </c>
      <c r="B27" s="3" t="s">
        <v>9</v>
      </c>
      <c r="C27" s="64">
        <f t="shared" si="0"/>
        <v>119</v>
      </c>
      <c r="D27" s="70"/>
      <c r="E27" s="64">
        <v>20</v>
      </c>
      <c r="F27" s="70">
        <v>15</v>
      </c>
      <c r="G27" s="5">
        <v>17</v>
      </c>
      <c r="H27" s="5">
        <v>17</v>
      </c>
      <c r="I27" s="3"/>
      <c r="J27" s="70">
        <v>18</v>
      </c>
      <c r="K27" s="69">
        <v>14</v>
      </c>
      <c r="L27" s="3">
        <v>18</v>
      </c>
    </row>
    <row r="28" spans="1:12" ht="12.75">
      <c r="A28" t="s">
        <v>4</v>
      </c>
      <c r="B28" s="3" t="s">
        <v>23</v>
      </c>
      <c r="C28" s="64">
        <f t="shared" si="0"/>
        <v>108</v>
      </c>
      <c r="E28" s="3">
        <v>16</v>
      </c>
      <c r="F28">
        <v>14</v>
      </c>
      <c r="G28" s="5">
        <v>15</v>
      </c>
      <c r="H28" s="5">
        <v>14</v>
      </c>
      <c r="I28" s="3"/>
      <c r="J28">
        <v>13</v>
      </c>
      <c r="K28" s="5">
        <v>21</v>
      </c>
      <c r="L28" s="3">
        <v>15</v>
      </c>
    </row>
    <row r="29" spans="1:12" ht="12.75">
      <c r="A29" t="s">
        <v>4</v>
      </c>
      <c r="B29" s="3" t="s">
        <v>28</v>
      </c>
      <c r="C29" s="64">
        <f t="shared" si="0"/>
        <v>104</v>
      </c>
      <c r="D29" s="70"/>
      <c r="E29" s="64">
        <v>15</v>
      </c>
      <c r="F29" s="70">
        <v>13</v>
      </c>
      <c r="G29" s="69">
        <v>14</v>
      </c>
      <c r="H29" s="69">
        <v>16</v>
      </c>
      <c r="I29" s="64"/>
      <c r="J29">
        <v>17</v>
      </c>
      <c r="K29" s="5">
        <v>16</v>
      </c>
      <c r="L29" s="3">
        <v>13</v>
      </c>
    </row>
    <row r="30" spans="1:12" ht="12.75">
      <c r="A30" t="s">
        <v>4</v>
      </c>
      <c r="B30" s="3" t="s">
        <v>25</v>
      </c>
      <c r="C30" s="64">
        <f t="shared" si="0"/>
        <v>99</v>
      </c>
      <c r="E30" s="64"/>
      <c r="F30">
        <v>18</v>
      </c>
      <c r="G30" s="69">
        <v>23</v>
      </c>
      <c r="H30" s="69">
        <v>20</v>
      </c>
      <c r="I30" s="64"/>
      <c r="J30" s="70">
        <v>21</v>
      </c>
      <c r="K30" s="5"/>
      <c r="L30" s="3">
        <v>17</v>
      </c>
    </row>
    <row r="31" spans="1:12" ht="12.75">
      <c r="A31" t="s">
        <v>4</v>
      </c>
      <c r="B31" s="3" t="s">
        <v>40</v>
      </c>
      <c r="C31" s="70">
        <f t="shared" si="0"/>
        <v>20</v>
      </c>
      <c r="E31" s="70"/>
      <c r="F31">
        <v>20</v>
      </c>
      <c r="G31" s="70"/>
      <c r="H31" s="70"/>
      <c r="I31" s="70"/>
      <c r="L31" s="3"/>
    </row>
  </sheetData>
  <sheetProtection select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Burnhams</dc:creator>
  <cp:keywords/>
  <dc:description/>
  <cp:lastModifiedBy>user</cp:lastModifiedBy>
  <dcterms:created xsi:type="dcterms:W3CDTF">2008-02-08T12:23:48Z</dcterms:created>
  <dcterms:modified xsi:type="dcterms:W3CDTF">2008-09-24T04:30:59Z</dcterms:modified>
  <cp:category/>
  <cp:version/>
  <cp:contentType/>
  <cp:contentStatus/>
</cp:coreProperties>
</file>